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4.xml" ContentType="application/vnd.openxmlformats-officedocument.spreadsheetml.comment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7.xml" ContentType="application/vnd.openxmlformats-officedocument.drawing+xml"/>
  <Override PartName="/xl/ctrlProps/ctrlProp15.xml" ContentType="application/vnd.ms-excel.controlproperties+xml"/>
  <Override PartName="/xl/ctrlProps/ctrlProp16.xml" ContentType="application/vnd.ms-excel.controlproperties+xml"/>
  <Override PartName="/xl/drawings/drawing8.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codeName="{85106AD5-7665-2F1B-BB0A-E31DD656B090}"/>
  <workbookPr codeName="ThisWorkbook" autoCompressPictures="0" defaultThemeVersion="124226"/>
  <mc:AlternateContent xmlns:mc="http://schemas.openxmlformats.org/markup-compatibility/2006">
    <mc:Choice Requires="x15">
      <x15ac:absPath xmlns:x15ac="http://schemas.microsoft.com/office/spreadsheetml/2010/11/ac" url="https://usgbc-my.sharepoint.com/personal/bmetalitz_usgbc_org/Documents/v4.1 BDC IDC Documentationlocal/Calculators/v4.1 Calculators/Final for Publication/"/>
    </mc:Choice>
  </mc:AlternateContent>
  <xr:revisionPtr revIDLastSave="0" documentId="8_{5CE34D15-9625-452A-BAF9-16F40ADAA709}" xr6:coauthVersionLast="45" xr6:coauthVersionMax="45" xr10:uidLastSave="{00000000-0000-0000-0000-000000000000}"/>
  <workbookProtection workbookAlgorithmName="SHA-512" workbookHashValue="HaZ/bpdLqFS32do/weC5IgCG1LFJ1+2aw4PB+RGD2GZ1bEecLl8fJOBDbvlmgDoe6Yw1o0rE4TO36mpsfGUnjA==" workbookSaltValue="MMhiX8TSfFAkCda1D5XXCQ==" workbookSpinCount="100000" lockStructure="1"/>
  <bookViews>
    <workbookView xWindow="-108" yWindow="-108" windowWidth="23256" windowHeight="12576" tabRatio="929" xr2:uid="{00000000-000D-0000-FFFF-FFFF00000000}"/>
  </bookViews>
  <sheets>
    <sheet name="Instructions" sheetId="18" r:id="rId1"/>
    <sheet name="Assumptions" sheetId="27" r:id="rId2"/>
    <sheet name="Background Noise" sheetId="16" r:id="rId3"/>
    <sheet name="Sound Transmission" sheetId="29" r:id="rId4"/>
    <sheet name="Sound Transmission (SCH, HC)" sheetId="19" r:id="rId5"/>
    <sheet name="Reverberation Time" sheetId="22" r:id="rId6"/>
    <sheet name="Noise Reduction Coefficient" sheetId="21" r:id="rId7"/>
    <sheet name="Speech Privacy" sheetId="20" r:id="rId8"/>
    <sheet name="Acoustical Finishes" sheetId="26" r:id="rId9"/>
    <sheet name="Summary D+C" sheetId="24" r:id="rId10"/>
    <sheet name="Summary SCH" sheetId="25" r:id="rId11"/>
    <sheet name="Summary HC" sheetId="23" r:id="rId12"/>
  </sheets>
  <definedNames>
    <definedName name="Acoustics">Assumptions!$C$193:$C$212</definedName>
    <definedName name="AFAnchor">'Acoustical Finishes'!$P:$P</definedName>
    <definedName name="BackgroundNoise">Assumptions!$C$8:$C$69</definedName>
    <definedName name="Enclosed">Assumptions!$J$176:$J$178</definedName>
    <definedName name="NRCAnchor">'Noise Reduction Coefficient'!$P:$P</definedName>
    <definedName name="Open">Assumptions!$K$176:$K$177</definedName>
    <definedName name="RatingMethod">Assumptions!$D$7:$G$7</definedName>
    <definedName name="ReverbAnchor">'Reverberation Time'!$U:$U</definedName>
    <definedName name="ReverbTime">Assumptions!$C$155:$C$172</definedName>
    <definedName name="SoundType">Assumptions!$J$74:$J$91</definedName>
    <definedName name="STlist">Assumptions!$C$73:$C$151</definedName>
    <definedName name="STstart">Assumptions!$D$72</definedName>
    <definedName name="TemplateAF">'Acoustical Finishes'!$G:$I</definedName>
    <definedName name="TemplateNRC">'Noise Reduction Coefficient'!$G:$I</definedName>
    <definedName name="TemplateReverb">'Reverberation Time'!$I:$N</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24" i="26" l="1"/>
  <c r="N23" i="26"/>
  <c r="N22" i="26"/>
  <c r="N21" i="26"/>
  <c r="N20" i="26"/>
  <c r="N19" i="26"/>
  <c r="N18" i="26"/>
  <c r="N17" i="26"/>
  <c r="N16" i="26"/>
  <c r="N15" i="26"/>
  <c r="N14" i="26"/>
  <c r="N13" i="26"/>
  <c r="N12" i="26"/>
  <c r="N11" i="26"/>
  <c r="H24" i="26"/>
  <c r="H23" i="26"/>
  <c r="H21" i="26"/>
  <c r="K24" i="26" l="1"/>
  <c r="K23" i="26"/>
  <c r="K21" i="26"/>
  <c r="H7" i="29" l="1" a="1"/>
  <c r="H7" i="29" s="1"/>
  <c r="H8" i="29" a="1"/>
  <c r="H8" i="29" s="1"/>
  <c r="H9" i="29" a="1"/>
  <c r="H9" i="29"/>
  <c r="H10" i="29" a="1"/>
  <c r="H10" i="29" s="1"/>
  <c r="H11" i="29" a="1"/>
  <c r="H11" i="29" s="1"/>
  <c r="H12" i="29" a="1"/>
  <c r="H12" i="29" s="1"/>
  <c r="H13" i="29" a="1"/>
  <c r="H13" i="29" s="1"/>
  <c r="H14" i="29" a="1"/>
  <c r="H14" i="29" s="1"/>
  <c r="H15" i="29" a="1"/>
  <c r="H15" i="29"/>
  <c r="H16" i="29" a="1"/>
  <c r="H16" i="29" s="1"/>
  <c r="A14" i="19" l="1"/>
  <c r="H14" i="19"/>
  <c r="J14" i="19"/>
  <c r="J8" i="29" l="1"/>
  <c r="J9" i="29"/>
  <c r="J10" i="29"/>
  <c r="J11" i="29"/>
  <c r="J12" i="29"/>
  <c r="J13" i="29"/>
  <c r="J14" i="29"/>
  <c r="J15" i="29"/>
  <c r="J16" i="29"/>
  <c r="A14" i="29" l="1"/>
  <c r="A13" i="29"/>
  <c r="A12" i="29"/>
  <c r="A11" i="29"/>
  <c r="A10" i="29"/>
  <c r="A9" i="29"/>
  <c r="A8" i="29"/>
  <c r="J7" i="29"/>
  <c r="A7" i="29"/>
  <c r="J17" i="29" l="1"/>
  <c r="H12" i="24" s="1"/>
  <c r="H7" i="19" l="1"/>
  <c r="S22" i="22" l="1"/>
  <c r="H8" i="19" l="1"/>
  <c r="H9" i="19"/>
  <c r="H10" i="19"/>
  <c r="K11" i="26" l="1"/>
  <c r="K12" i="26"/>
  <c r="K13" i="26"/>
  <c r="K14" i="26"/>
  <c r="K15" i="26"/>
  <c r="K16" i="26"/>
  <c r="K17" i="26"/>
  <c r="K18" i="26"/>
  <c r="K19" i="26"/>
  <c r="K20" i="26"/>
  <c r="K22" i="26"/>
  <c r="I50" i="18"/>
  <c r="N10" i="21"/>
  <c r="N11" i="21"/>
  <c r="N12" i="21"/>
  <c r="N13" i="21"/>
  <c r="N14" i="21"/>
  <c r="N15" i="21"/>
  <c r="N16" i="21"/>
  <c r="N17" i="21"/>
  <c r="N18" i="21"/>
  <c r="N19" i="21"/>
  <c r="K10" i="21"/>
  <c r="K21" i="21" s="1"/>
  <c r="K22" i="21" s="1"/>
  <c r="K11" i="21"/>
  <c r="K12" i="21"/>
  <c r="K13" i="21"/>
  <c r="K14" i="21"/>
  <c r="K15" i="21"/>
  <c r="K16" i="21"/>
  <c r="K17" i="21"/>
  <c r="K18" i="21"/>
  <c r="K19" i="21"/>
  <c r="S24" i="22"/>
  <c r="S10" i="22"/>
  <c r="S11" i="22"/>
  <c r="S12" i="22"/>
  <c r="S13" i="22"/>
  <c r="S14" i="22"/>
  <c r="S15" i="22"/>
  <c r="S16" i="22"/>
  <c r="S17" i="22"/>
  <c r="S18" i="22"/>
  <c r="S19" i="22"/>
  <c r="R10" i="22"/>
  <c r="R11" i="22"/>
  <c r="R12" i="22"/>
  <c r="R13" i="22"/>
  <c r="R14" i="22"/>
  <c r="R15" i="22"/>
  <c r="R16" i="22"/>
  <c r="R17" i="22"/>
  <c r="R18" i="22"/>
  <c r="R19" i="22"/>
  <c r="Q10" i="22"/>
  <c r="Q11" i="22"/>
  <c r="Q12" i="22"/>
  <c r="Q13" i="22"/>
  <c r="Q14" i="22"/>
  <c r="Q15" i="22"/>
  <c r="Q16" i="22"/>
  <c r="Q17" i="22"/>
  <c r="Q18" i="22"/>
  <c r="Q19" i="22"/>
  <c r="R22" i="22"/>
  <c r="Q22" i="22"/>
  <c r="H10" i="21"/>
  <c r="H11" i="21"/>
  <c r="H12" i="21"/>
  <c r="H13" i="21"/>
  <c r="H14" i="21"/>
  <c r="H15" i="21"/>
  <c r="H16" i="21"/>
  <c r="H17" i="21"/>
  <c r="H18" i="21"/>
  <c r="H19" i="21"/>
  <c r="M24" i="22"/>
  <c r="H16" i="24" s="1"/>
  <c r="M10" i="22"/>
  <c r="M21" i="22" s="1"/>
  <c r="M11" i="22"/>
  <c r="M12" i="22"/>
  <c r="M13" i="22"/>
  <c r="M14" i="22"/>
  <c r="M15" i="22"/>
  <c r="M16" i="22"/>
  <c r="M17" i="22"/>
  <c r="M18" i="22"/>
  <c r="M19" i="22"/>
  <c r="L10" i="22"/>
  <c r="L11" i="22"/>
  <c r="L12" i="22"/>
  <c r="L13" i="22"/>
  <c r="L14" i="22"/>
  <c r="L15" i="22"/>
  <c r="L16" i="22"/>
  <c r="L17" i="22"/>
  <c r="L18" i="22"/>
  <c r="L19" i="22"/>
  <c r="L21" i="22"/>
  <c r="K10" i="22"/>
  <c r="K11" i="22"/>
  <c r="K12" i="22"/>
  <c r="K13" i="22"/>
  <c r="K21" i="22" s="1"/>
  <c r="K14" i="22"/>
  <c r="K15" i="22"/>
  <c r="K16" i="22"/>
  <c r="K17" i="22"/>
  <c r="K18" i="22"/>
  <c r="K19" i="22"/>
  <c r="M22" i="22"/>
  <c r="L22" i="22"/>
  <c r="K22" i="22"/>
  <c r="H11" i="26"/>
  <c r="H12" i="26"/>
  <c r="H13" i="26"/>
  <c r="H14" i="26"/>
  <c r="H15" i="26"/>
  <c r="H16" i="26"/>
  <c r="H17" i="26"/>
  <c r="H18" i="26"/>
  <c r="H19" i="26"/>
  <c r="H20" i="26"/>
  <c r="H22" i="26"/>
  <c r="A18" i="26"/>
  <c r="A17" i="26"/>
  <c r="A16" i="26"/>
  <c r="A15" i="26"/>
  <c r="A14" i="26"/>
  <c r="A13" i="26"/>
  <c r="A12" i="26"/>
  <c r="A11" i="26"/>
  <c r="J18" i="20"/>
  <c r="H18" i="20"/>
  <c r="G18" i="20"/>
  <c r="J17" i="20"/>
  <c r="H17" i="20"/>
  <c r="G17" i="20"/>
  <c r="J16" i="20"/>
  <c r="H16" i="20"/>
  <c r="G16" i="20"/>
  <c r="A16" i="20"/>
  <c r="J15" i="20"/>
  <c r="H15" i="20"/>
  <c r="G15" i="20"/>
  <c r="A15" i="20"/>
  <c r="J14" i="20"/>
  <c r="H14" i="20"/>
  <c r="G14" i="20"/>
  <c r="A14" i="20"/>
  <c r="J13" i="20"/>
  <c r="H13" i="20"/>
  <c r="G13" i="20"/>
  <c r="A13" i="20"/>
  <c r="J12" i="20"/>
  <c r="H12" i="20"/>
  <c r="G12" i="20"/>
  <c r="A12" i="20"/>
  <c r="J11" i="20"/>
  <c r="H11" i="20"/>
  <c r="G11" i="20"/>
  <c r="A11" i="20"/>
  <c r="J10" i="20"/>
  <c r="H10" i="20"/>
  <c r="G10" i="20"/>
  <c r="A10" i="20"/>
  <c r="J9" i="20"/>
  <c r="H9" i="20"/>
  <c r="G9" i="20"/>
  <c r="A9" i="20"/>
  <c r="A17" i="21"/>
  <c r="A16" i="21"/>
  <c r="A15" i="21"/>
  <c r="A14" i="21"/>
  <c r="A13" i="21"/>
  <c r="A12" i="21"/>
  <c r="A11" i="21"/>
  <c r="A10" i="21"/>
  <c r="B20" i="22"/>
  <c r="A17" i="22"/>
  <c r="A16" i="22"/>
  <c r="A15" i="22"/>
  <c r="A14" i="22"/>
  <c r="A13" i="22"/>
  <c r="A12" i="22"/>
  <c r="A11" i="22"/>
  <c r="A10" i="22"/>
  <c r="H16" i="19"/>
  <c r="J16" i="19" s="1"/>
  <c r="J15" i="19"/>
  <c r="H15" i="19"/>
  <c r="H13" i="19"/>
  <c r="J13" i="19" s="1"/>
  <c r="A13" i="19"/>
  <c r="H12" i="19"/>
  <c r="J12" i="19" s="1"/>
  <c r="A12" i="19"/>
  <c r="J11" i="19"/>
  <c r="H11" i="19"/>
  <c r="A11" i="19"/>
  <c r="J10" i="19"/>
  <c r="A10" i="19"/>
  <c r="J9" i="19"/>
  <c r="A9" i="19"/>
  <c r="J8" i="19"/>
  <c r="A8" i="19"/>
  <c r="J7" i="19"/>
  <c r="A7" i="19"/>
  <c r="N17" i="16"/>
  <c r="M17" i="16"/>
  <c r="K17" i="16"/>
  <c r="J17" i="16"/>
  <c r="H17" i="16"/>
  <c r="F17" i="16"/>
  <c r="N16" i="16"/>
  <c r="M16" i="16"/>
  <c r="K16" i="16"/>
  <c r="J16" i="16"/>
  <c r="H16" i="16"/>
  <c r="F16" i="16"/>
  <c r="N15" i="16"/>
  <c r="M15" i="16"/>
  <c r="H15" i="16"/>
  <c r="F15" i="16"/>
  <c r="A15" i="16"/>
  <c r="K15" i="16" s="1"/>
  <c r="N14" i="16"/>
  <c r="M14" i="16"/>
  <c r="H14" i="16"/>
  <c r="F14" i="16"/>
  <c r="A14" i="16"/>
  <c r="J14" i="16" s="1"/>
  <c r="N13" i="16"/>
  <c r="M13" i="16"/>
  <c r="J13" i="16"/>
  <c r="H13" i="16"/>
  <c r="F13" i="16"/>
  <c r="A13" i="16"/>
  <c r="K13" i="16" s="1"/>
  <c r="N12" i="16"/>
  <c r="M12" i="16"/>
  <c r="H12" i="16"/>
  <c r="F12" i="16"/>
  <c r="A12" i="16"/>
  <c r="K12" i="16" s="1"/>
  <c r="N11" i="16"/>
  <c r="M11" i="16"/>
  <c r="H11" i="16"/>
  <c r="F11" i="16"/>
  <c r="A11" i="16"/>
  <c r="K11" i="16" s="1"/>
  <c r="N10" i="16"/>
  <c r="M10" i="16"/>
  <c r="H10" i="16"/>
  <c r="F10" i="16"/>
  <c r="A10" i="16"/>
  <c r="J10" i="16" s="1"/>
  <c r="N9" i="16"/>
  <c r="M9" i="16"/>
  <c r="H9" i="16"/>
  <c r="F9" i="16"/>
  <c r="A9" i="16"/>
  <c r="K9" i="16" s="1"/>
  <c r="N8" i="16"/>
  <c r="M8" i="16"/>
  <c r="J8" i="16"/>
  <c r="H8" i="16"/>
  <c r="F8" i="16"/>
  <c r="A8" i="16"/>
  <c r="K8" i="16" s="1"/>
  <c r="H21" i="21" l="1"/>
  <c r="H22" i="21" s="1"/>
  <c r="Q21" i="22"/>
  <c r="Q23" i="22" s="1"/>
  <c r="S21" i="22"/>
  <c r="S23" i="22" s="1"/>
  <c r="N19" i="16"/>
  <c r="H11" i="25" s="1"/>
  <c r="H24" i="25"/>
  <c r="H20" i="25"/>
  <c r="N21" i="21"/>
  <c r="N22" i="21" s="1"/>
  <c r="H17" i="25" s="1"/>
  <c r="J9" i="21"/>
  <c r="M10" i="26"/>
  <c r="N20" i="16"/>
  <c r="H31" i="25" s="1"/>
  <c r="J9" i="16"/>
  <c r="J12" i="16"/>
  <c r="G9" i="21"/>
  <c r="R21" i="22"/>
  <c r="R23" i="22" s="1"/>
  <c r="H18" i="16"/>
  <c r="H8" i="24" s="1"/>
  <c r="J19" i="20"/>
  <c r="H10" i="23" s="1"/>
  <c r="J17" i="19"/>
  <c r="H14" i="23" s="1"/>
  <c r="B21" i="26"/>
  <c r="I9" i="22"/>
  <c r="K23" i="22"/>
  <c r="L23" i="22"/>
  <c r="M23" i="22"/>
  <c r="M9" i="21"/>
  <c r="J10" i="26"/>
  <c r="J11" i="16"/>
  <c r="J15" i="16"/>
  <c r="K10" i="16"/>
  <c r="K14" i="16"/>
  <c r="B20" i="21"/>
  <c r="H24" i="23"/>
  <c r="O9" i="22"/>
  <c r="B21" i="21"/>
  <c r="G10" i="26"/>
  <c r="H18" i="23" l="1"/>
  <c r="H35" i="2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USGBC</author>
  </authors>
  <commentList>
    <comment ref="F7" authorId="0" shapeId="0" xr:uid="{00000000-0006-0000-0200-000001000000}">
      <text>
        <r>
          <rPr>
            <sz val="10"/>
            <color indexed="81"/>
            <rFont val="Arial"/>
            <family val="2"/>
          </rPr>
          <t xml:space="preserve">The maximum allowed background noise levels are listed in 2015 ASHRAE Handbook, Chapter 48, Table 1 (page 48.3)  or AHRI Standard 885-2008, Table 15 (page 33). 
For Healthcare, the maximum allowed background noise levels are listed in Table 1.2-5 of the 2018 FGI Guidelines for Design and Construction of Hospitals, Table 1.2-5 of the 2018 FGI Guidelines for Design and Construction of Outpatient Facilities, Table 2.5-5 of the 2018 FGI Guidelines for Design and Construction of Residential Health, or 2015 ASHRAE Handbook, Chapter 48, Table 1 (page 48.3).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USGBC</author>
  </authors>
  <commentList>
    <comment ref="B6" authorId="0" shapeId="0" xr:uid="{00000000-0006-0000-0300-000001000000}">
      <text>
        <r>
          <rPr>
            <sz val="10"/>
            <color indexed="81"/>
            <rFont val="Arial"/>
            <family val="2"/>
          </rPr>
          <t>Rooms may be grouped into a single room type if their floor assemblies, ceiling assemblies, wall assemblies and adjacent spaces are identical.</t>
        </r>
      </text>
    </comment>
    <comment ref="I6" authorId="0" shapeId="0" xr:uid="{00000000-0006-0000-0300-000002000000}">
      <text>
        <r>
          <rPr>
            <sz val="10"/>
            <color indexed="81"/>
            <rFont val="Arial"/>
            <family val="2"/>
          </rPr>
          <t>The STC rating should account for all materials and layers in the assembly.  This calculator does not compute composite STC.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USGBC</author>
  </authors>
  <commentList>
    <comment ref="B6" authorId="0" shapeId="0" xr:uid="{00000000-0006-0000-0400-000001000000}">
      <text>
        <r>
          <rPr>
            <sz val="10"/>
            <color indexed="81"/>
            <rFont val="Arial"/>
            <family val="2"/>
          </rPr>
          <t>Rooms may be grouped into a single room type if their floor assemblies, ceiling assemblies, wall assemblies and adjacent spaces are identical.</t>
        </r>
      </text>
    </comment>
    <comment ref="I6" authorId="0" shapeId="0" xr:uid="{00000000-0006-0000-0400-000002000000}">
      <text>
        <r>
          <rPr>
            <sz val="10"/>
            <color indexed="81"/>
            <rFont val="Arial"/>
            <family val="2"/>
          </rPr>
          <t>The STC rating should account for all materials and layers in the assembly.  This calculator does not compute composite STC.</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USGBC</author>
  </authors>
  <commentList>
    <comment ref="B22" authorId="0" shapeId="0" xr:uid="{00000000-0006-0000-0500-000001000000}">
      <text>
        <r>
          <rPr>
            <sz val="10"/>
            <color indexed="81"/>
            <rFont val="Arial"/>
            <family val="2"/>
          </rPr>
          <t xml:space="preserve">The reverberation time requirements are listed in Table 2 of the rating system language.
For Schools projects, identify the reverberation time requirements from ANSI Standard S12.60-2010 or NRC-CNRC Construction Technology Update No. 51, Acoustical Design of Rooms for Speech (2002), depending on classroom and other core learning space size. 
</t>
        </r>
      </text>
    </comment>
  </commentList>
</comments>
</file>

<file path=xl/sharedStrings.xml><?xml version="1.0" encoding="utf-8"?>
<sst xmlns="http://schemas.openxmlformats.org/spreadsheetml/2006/main" count="651" uniqueCount="325">
  <si>
    <t>Enable macros.</t>
  </si>
  <si>
    <t>Step 1.</t>
  </si>
  <si>
    <t>Space 
Name or ID</t>
  </si>
  <si>
    <t>Space ID</t>
  </si>
  <si>
    <t>Space Type</t>
  </si>
  <si>
    <t>Description of Material</t>
  </si>
  <si>
    <t>Sound Absorption Coefficient</t>
  </si>
  <si>
    <t>500 Hz</t>
  </si>
  <si>
    <t>1000 Hz</t>
  </si>
  <si>
    <t>2000 Hz</t>
  </si>
  <si>
    <t>Material 
Location</t>
  </si>
  <si>
    <t>For Healthcare projects</t>
  </si>
  <si>
    <t>For Schools projects</t>
  </si>
  <si>
    <t>Summary for Healthcare</t>
  </si>
  <si>
    <t>Option 1. Speech Privacy, Sound Isolation, and Background Noise</t>
  </si>
  <si>
    <t>Option 2. Acoustical Finishes and Site Exterior Noise</t>
  </si>
  <si>
    <t>Note: All information on this tab is READ-ONLY. To edit, see the previous tabs.</t>
  </si>
  <si>
    <t>Summary for Schools</t>
  </si>
  <si>
    <t>Reverberation Time</t>
  </si>
  <si>
    <t>Material ID</t>
  </si>
  <si>
    <t>Manufacturer or Vendor Name</t>
  </si>
  <si>
    <t>Equivalent 
Sound Absorption 
at 500 Hz</t>
  </si>
  <si>
    <t>Equivalent 
Sound Absorption 
at 1000 Hz</t>
  </si>
  <si>
    <t>Equivalent 
Sound Absorption 
at 2000 Hz</t>
  </si>
  <si>
    <t>Normal</t>
  </si>
  <si>
    <t>Confidential</t>
  </si>
  <si>
    <t>Secure</t>
  </si>
  <si>
    <t>Open</t>
  </si>
  <si>
    <t>Normal (non-intrusive)</t>
  </si>
  <si>
    <t>Enclosed</t>
  </si>
  <si>
    <t>AI</t>
  </si>
  <si>
    <t>Design 
Criteria</t>
  </si>
  <si>
    <t>Room Type</t>
  </si>
  <si>
    <t>PI</t>
  </si>
  <si>
    <t>STI</t>
  </si>
  <si>
    <t>SII</t>
  </si>
  <si>
    <t>Patient rooms</t>
  </si>
  <si>
    <t>Operating rooms</t>
  </si>
  <si>
    <t>Research lab, extensive speech</t>
  </si>
  <si>
    <t>Group teaching lab</t>
  </si>
  <si>
    <t>Threshold</t>
  </si>
  <si>
    <t>&lt;</t>
  </si>
  <si>
    <t>&gt;</t>
  </si>
  <si>
    <t>A</t>
  </si>
  <si>
    <t>NC/RC</t>
  </si>
  <si>
    <t>dBA</t>
  </si>
  <si>
    <t>dBC</t>
  </si>
  <si>
    <r>
      <rPr>
        <b/>
        <sz val="10"/>
        <rFont val="Arial"/>
        <family val="2"/>
      </rPr>
      <t>Step 2.</t>
    </r>
    <r>
      <rPr>
        <sz val="10"/>
        <rFont val="Arial"/>
        <family val="2"/>
      </rPr>
      <t xml:space="preserve"> </t>
    </r>
  </si>
  <si>
    <t>Residence, hotel or motel room</t>
  </si>
  <si>
    <t>Retail</t>
  </si>
  <si>
    <t>Standard office</t>
  </si>
  <si>
    <t>Executive office</t>
  </si>
  <si>
    <t>Conference room</t>
  </si>
  <si>
    <t>Mechanical equipment room</t>
  </si>
  <si>
    <t>Occupied area</t>
  </si>
  <si>
    <t>Therapy room</t>
  </si>
  <si>
    <t>Health care room</t>
  </si>
  <si>
    <t>Toilet room</t>
  </si>
  <si>
    <t>Office</t>
  </si>
  <si>
    <t>Auditorium</t>
  </si>
  <si>
    <t>Cafeteria</t>
  </si>
  <si>
    <t>Gymnasium</t>
  </si>
  <si>
    <t>Indoor swimming pool</t>
  </si>
  <si>
    <t>Private patient room</t>
  </si>
  <si>
    <t>Multi-bed patient room</t>
  </si>
  <si>
    <t>Corridor</t>
  </si>
  <si>
    <t>Atrium</t>
  </si>
  <si>
    <t>Treatment room</t>
  </si>
  <si>
    <t>Reverberation time (s)</t>
  </si>
  <si>
    <t>Reverberation time requirement (s)</t>
  </si>
  <si>
    <t>Library</t>
  </si>
  <si>
    <t>Patient room</t>
  </si>
  <si>
    <t>Exam room</t>
  </si>
  <si>
    <t>Consultation room</t>
  </si>
  <si>
    <t>Corridor (with entrance)</t>
  </si>
  <si>
    <t>Public space</t>
  </si>
  <si>
    <t>Service area</t>
  </si>
  <si>
    <t>MRI room</t>
  </si>
  <si>
    <t>The background noise levels in all spaces do not exceed the maximum background noise level</t>
  </si>
  <si>
    <t>Maximum Allowed Background Noise Level</t>
  </si>
  <si>
    <t>Background Noise Compliance</t>
  </si>
  <si>
    <t>Background Noise Level (dBA)</t>
  </si>
  <si>
    <t>Prerequisite
Maximum Allowed Background Noise Level 
(dBA)</t>
  </si>
  <si>
    <t>Credit
Maximum Allowed Background Noise Level 
(dBA)</t>
  </si>
  <si>
    <t xml:space="preserve">Credit: The background noise levels in all spaces do not exceed 35 dBA </t>
  </si>
  <si>
    <t>Background Noise Level
Prerequisite Compliance</t>
  </si>
  <si>
    <t>Background Noise Level Credit Compliance</t>
  </si>
  <si>
    <t>Background Noise Level</t>
  </si>
  <si>
    <t>RC (N)</t>
  </si>
  <si>
    <t>Rooms with intrusion from outdoor noise sources - Traffic noise</t>
  </si>
  <si>
    <t>Rooms with intrusion from outdoor noise sources - Aircraft flyovers</t>
  </si>
  <si>
    <t>Residences, apartments, condominiums - Living areas</t>
  </si>
  <si>
    <t>Residences, apartments, condominiums - Bathrooms, kitchens, utility rooms</t>
  </si>
  <si>
    <t>Hotels/motels - Individual rooms or suites</t>
  </si>
  <si>
    <t>Hotels/motels - Meeting/banquet rooms</t>
  </si>
  <si>
    <t>Hotels/motels - Corridors and lobbies</t>
  </si>
  <si>
    <t>Hotels/motels - Service/support areas</t>
  </si>
  <si>
    <t>Office buildings - Executive and private offices</t>
  </si>
  <si>
    <t>Office buildings - Conference rooms</t>
  </si>
  <si>
    <t>Office buildings - Teleconference rooms</t>
  </si>
  <si>
    <t>Office buildings - Open-plan offices</t>
  </si>
  <si>
    <t>Office buildings - Corridors and lobbies</t>
  </si>
  <si>
    <t>Courtrooms - Unamplified speech</t>
  </si>
  <si>
    <t>Courtrooms - Amplified speech</t>
  </si>
  <si>
    <t>Performing arts spaces - Drama theaters, concert and recital halls</t>
  </si>
  <si>
    <t>Performing arts spaces - Music teaching studios</t>
  </si>
  <si>
    <t>Performing arts spaces - Music practice rooms</t>
  </si>
  <si>
    <t>Hospitals and clinics - Patient rooms</t>
  </si>
  <si>
    <t>Hospitals and clinics - Wards</t>
  </si>
  <si>
    <t>Hospitals and clinics - Operating and procedure rooms</t>
  </si>
  <si>
    <t>Hospitals and clinics - Corridors and lobbies</t>
  </si>
  <si>
    <t>Laboratories - Testing/research with minimal speech communication</t>
  </si>
  <si>
    <t>Laboratories - Extensive phone use and speech communication</t>
  </si>
  <si>
    <t>Laboratories - Group teaching</t>
  </si>
  <si>
    <t>Churches, mosques, synagogues - General assembly with critical music programs</t>
  </si>
  <si>
    <t>Schools - Classrooms</t>
  </si>
  <si>
    <t>Schools - Large lecture rooms with speech amplification</t>
  </si>
  <si>
    <t>Schools - Large lecture rooms without speech amplification</t>
  </si>
  <si>
    <t>Libraries - Libraries</t>
  </si>
  <si>
    <t>Indoor Stadiums, gymnasium - Gymnasiums and natatoriums</t>
  </si>
  <si>
    <t>Indoor Stadiums, gymnasium - Large-seating-capacity spaces with speech amplification</t>
  </si>
  <si>
    <t>Assumptions</t>
  </si>
  <si>
    <t>Prerequisite: The background noise levels in all spaces do not exceed 40 dBA</t>
  </si>
  <si>
    <t>Sound Transmission Compliance</t>
  </si>
  <si>
    <t>The sound transmission requirements are met for each space</t>
  </si>
  <si>
    <t>Residence (within a multifamily residence), hotel, or motel room</t>
  </si>
  <si>
    <t>Office, conference room</t>
  </si>
  <si>
    <t>Patient room (wall - same floor)</t>
  </si>
  <si>
    <t>Patient room (floor-to-floor)</t>
  </si>
  <si>
    <t>NICU room</t>
  </si>
  <si>
    <t xml:space="preserve">NICU </t>
  </si>
  <si>
    <t>ANSI S12.60–2010 Part 1 (Table 4)</t>
  </si>
  <si>
    <t>Classroom or other core learning space</t>
  </si>
  <si>
    <t>Other enclosed or open-plan core learning space</t>
  </si>
  <si>
    <t>Other space requiring a high degree of acoustical privacy</t>
  </si>
  <si>
    <t>Common-use and public-use toilet room</t>
  </si>
  <si>
    <t>Common-use and public-use bathing room</t>
  </si>
  <si>
    <t>Staircase</t>
  </si>
  <si>
    <t>Music room</t>
  </si>
  <si>
    <t>Music performance space</t>
  </si>
  <si>
    <t>Unique Space Types</t>
  </si>
  <si>
    <t>T60 (sec)</t>
  </si>
  <si>
    <t>Rating System (Table 1)</t>
  </si>
  <si>
    <t>For Schools: Classroom and other core learning space</t>
  </si>
  <si>
    <t xml:space="preserve">Total sound absorbing units (sabins) </t>
  </si>
  <si>
    <t>Hotel/motel - meeting or banquet room</t>
  </si>
  <si>
    <t>Office building - conference room</t>
  </si>
  <si>
    <t>Office building - teleconference room</t>
  </si>
  <si>
    <t>Office building - open-plan office without sound masking</t>
  </si>
  <si>
    <t>Office building - open-plan office with sound masking</t>
  </si>
  <si>
    <t>Courtroom - unamplified speech</t>
  </si>
  <si>
    <t>Courtroom - amplified speech</t>
  </si>
  <si>
    <t>Performing arts space - drama theaters, concert and recital halls</t>
  </si>
  <si>
    <t>Laboratories - testing or research with minimal speech communication</t>
  </si>
  <si>
    <t>Laboratories - extensive phone use and speech communication</t>
  </si>
  <si>
    <t>Church, mosque, synagogue - general assembly with critical music program</t>
  </si>
  <si>
    <t>Indoor stadium, gymnasium - gymnasium and natatorium</t>
  </si>
  <si>
    <t>Indoor stadium, gymnasium - large-capacity space with speech amplification</t>
  </si>
  <si>
    <t>Room and Application Type</t>
  </si>
  <si>
    <t>Hotel/motel - individual room or suite</t>
  </si>
  <si>
    <t>Office building - executive or private office</t>
  </si>
  <si>
    <t>Space and Application Type</t>
  </si>
  <si>
    <t>The reverberation time was not exceeded</t>
  </si>
  <si>
    <t>The reverberation time for each space was not exceeded</t>
  </si>
  <si>
    <t xml:space="preserve">NRC </t>
  </si>
  <si>
    <t>NRC Compliance</t>
  </si>
  <si>
    <t>Speech 
Privacy 
Value</t>
  </si>
  <si>
    <t>n/a</t>
  </si>
  <si>
    <t>2010 FGI Guidelines (Table 1.2-4)</t>
  </si>
  <si>
    <t>Design Criteria</t>
  </si>
  <si>
    <t>Enclosed or Open</t>
  </si>
  <si>
    <t>Speech Privacy Goal</t>
  </si>
  <si>
    <t>Minimum or 
Maximum 
Accepted 
Value</t>
  </si>
  <si>
    <t>Speech 
Privacy Compliance</t>
  </si>
  <si>
    <t>For Schools projects only</t>
  </si>
  <si>
    <t>Room ID</t>
  </si>
  <si>
    <t>Design Coefficient</t>
  </si>
  <si>
    <t>Material or 
Surface ID</t>
  </si>
  <si>
    <t>Description of 
Material or Surface</t>
  </si>
  <si>
    <r>
      <t>S</t>
    </r>
    <r>
      <rPr>
        <sz val="10"/>
        <rFont val="Arial"/>
        <family val="2"/>
      </rPr>
      <t>α</t>
    </r>
  </si>
  <si>
    <r>
      <t>Recommended design room sound absorption coefficient (α</t>
    </r>
    <r>
      <rPr>
        <vertAlign val="subscript"/>
        <sz val="10"/>
        <rFont val="Arial"/>
        <family val="2"/>
      </rPr>
      <t>design</t>
    </r>
    <r>
      <rPr>
        <sz val="10"/>
        <rFont val="Arial"/>
        <family val="2"/>
      </rPr>
      <t>)</t>
    </r>
  </si>
  <si>
    <t>Manufacturer or 
Vendor Name
(for materials only)</t>
  </si>
  <si>
    <r>
      <t>Average sound absorption coefficient (α</t>
    </r>
    <r>
      <rPr>
        <vertAlign val="subscript"/>
        <sz val="10"/>
        <rFont val="Arial"/>
        <family val="2"/>
      </rPr>
      <t>average</t>
    </r>
    <r>
      <rPr>
        <sz val="10"/>
        <rFont val="Arial"/>
        <family val="2"/>
      </rPr>
      <t>)</t>
    </r>
  </si>
  <si>
    <t>UOM</t>
  </si>
  <si>
    <t>IP = 1, SI = 2</t>
  </si>
  <si>
    <t>Step 3.</t>
  </si>
  <si>
    <t>Complete the following tabs:</t>
  </si>
  <si>
    <r>
      <rPr>
        <b/>
        <sz val="10"/>
        <rFont val="Arial"/>
        <family val="2"/>
      </rPr>
      <t>Step 4.</t>
    </r>
    <r>
      <rPr>
        <sz val="10"/>
        <rFont val="Arial"/>
        <family val="2"/>
      </rPr>
      <t xml:space="preserve"> </t>
    </r>
  </si>
  <si>
    <t>EQ Prerequisite Minimum Acoustic Performance</t>
  </si>
  <si>
    <t>EQ Credit Acoustic Performance</t>
  </si>
  <si>
    <t>The background noise levels in all spaces do not exceed 40 dBA</t>
  </si>
  <si>
    <t xml:space="preserve">The background noise levels in all spaces do not exceed 35 dBA </t>
  </si>
  <si>
    <t>For classrooms and core learning spaces less than 20,000 cu ft (566 cu m)</t>
  </si>
  <si>
    <t>For classrooms and core learning spaces greater than or equal to 20,000 cu ft (566 cu m)</t>
  </si>
  <si>
    <t>(specify)</t>
  </si>
  <si>
    <t xml:space="preserve">Complete the table for all acoustically critical spaces/room types or worst case combinations of room assemblies. Rooms may be grouped into a single room type if their floor assemblies, ceiling assemblies, and wall assemblies are identical.  </t>
  </si>
  <si>
    <t>Speech privacy criteria has been met for all spaces</t>
  </si>
  <si>
    <t>For Healthcare projects only</t>
  </si>
  <si>
    <t>For Schools 
projects</t>
  </si>
  <si>
    <t>Complete the table. Rooms may be grouped into a single core learning space/model if their construction is identical. Only the materials that demonstrate compliance with the requirements must be listed.</t>
  </si>
  <si>
    <t>Complete the table with either calculations or measurements for all acoustically critical spaces/room types or worst case combinations of room assemblies and noise sources.</t>
  </si>
  <si>
    <t>NRC 
(α)</t>
  </si>
  <si>
    <t>Option 1. Complete the following tabs:</t>
  </si>
  <si>
    <t>Option 2. Complete the following tabs:</t>
  </si>
  <si>
    <t>The sound absorptive materials requirement is met for each space</t>
  </si>
  <si>
    <t>Speech privacy criteria has been met for each space</t>
  </si>
  <si>
    <t>Acoustical finishes criteria have been met for each space</t>
  </si>
  <si>
    <t>Assembly ID</t>
  </si>
  <si>
    <t>Note: This calculator is for use with Excel for Mac 2011 and Excel 2007 or later.</t>
  </si>
  <si>
    <t>Unit of measurement</t>
  </si>
  <si>
    <t>Note: This selection must match the unit of measurement chosen during project registration.</t>
  </si>
  <si>
    <t>IP units</t>
  </si>
  <si>
    <t>Upload the completed spreadsheet to LEED Online.  Complete any related summary fields in the LEED credit form with the results of the calculator.</t>
  </si>
  <si>
    <t>Background Noise</t>
  </si>
  <si>
    <t>Sound Transmission  (Isolation)</t>
  </si>
  <si>
    <t>Noise Reduction Coefficient</t>
  </si>
  <si>
    <t>For projects attempting EQ Credit Acoustic Performance, complete the Sound Transmission tab.</t>
  </si>
  <si>
    <t>Sound Transmission (Isolation)</t>
  </si>
  <si>
    <t>Speech Privacy</t>
  </si>
  <si>
    <t>Option 2. Complete the Acoustical Finishes tab.</t>
  </si>
  <si>
    <t>Sound Rating Method</t>
  </si>
  <si>
    <r>
      <rPr>
        <i/>
        <sz val="10"/>
        <color theme="1"/>
        <rFont val="Arial"/>
        <family val="2"/>
      </rPr>
      <t xml:space="preserve">For New Construction, Data Centers, Warehouses and Distribution Centers, and Hospitality projects:  </t>
    </r>
    <r>
      <rPr>
        <sz val="10"/>
        <color theme="1"/>
        <rFont val="Arial"/>
        <family val="2"/>
      </rPr>
      <t xml:space="preserve">Complete the table to demonstrate that the background noise requirements will be met in all occupied spaces. Include background noise from all HVAC systems.  Include all acoustically critical spaces/room types or worst case combinations of room assemblies and noise sources.
</t>
    </r>
    <r>
      <rPr>
        <i/>
        <sz val="10"/>
        <color theme="1"/>
        <rFont val="Arial"/>
        <family val="2"/>
      </rPr>
      <t xml:space="preserve">
For Schools projects:</t>
    </r>
    <r>
      <rPr>
        <sz val="10"/>
        <color theme="1"/>
        <rFont val="Arial"/>
        <family val="2"/>
      </rPr>
      <t xml:space="preserve"> Complete the table to demonstrate that the background noise requirements will be met in all classrooms and other core learning spaces.  Include background noise from all HVAC systems.  Include all acoustically critical spaces/room types or worst case combinations of room assemblies and noise sources.
</t>
    </r>
    <r>
      <rPr>
        <i/>
        <sz val="10"/>
        <color theme="1"/>
        <rFont val="Arial"/>
        <family val="2"/>
      </rPr>
      <t xml:space="preserve">For Healthcare projects:  </t>
    </r>
    <r>
      <rPr>
        <sz val="10"/>
        <color theme="1"/>
        <rFont val="Arial"/>
        <family val="2"/>
      </rPr>
      <t>Complete the table to demonstrate that the background noise requirements will be met in all occupied spaces</t>
    </r>
    <r>
      <rPr>
        <i/>
        <sz val="10"/>
        <color theme="1"/>
        <rFont val="Arial"/>
        <family val="2"/>
      </rPr>
      <t xml:space="preserve">. </t>
    </r>
    <r>
      <rPr>
        <sz val="10"/>
        <color theme="1"/>
        <rFont val="Arial"/>
        <family val="2"/>
      </rPr>
      <t>Include background noise from all building mechanical-electrical-plumbing systems, air distribution systems and other noise sources under the purview of the project team.   Include all acoustically critical spaces/room types or worst case combinations of room assemblies and noise sources.</t>
    </r>
  </si>
  <si>
    <t>Assembly 
Description</t>
  </si>
  <si>
    <t>For all except Schools projects</t>
  </si>
  <si>
    <t>Assembly 
Location</t>
  </si>
  <si>
    <t>Adjacent 
Space Type</t>
  </si>
  <si>
    <t xml:space="preserve">Speech Privacy </t>
  </si>
  <si>
    <t>Acoustical Finishes</t>
  </si>
  <si>
    <t>Sound Transmission</t>
  </si>
  <si>
    <t>HVAC Background Noise</t>
  </si>
  <si>
    <t>Sound Isolation</t>
  </si>
  <si>
    <r>
      <t>Acoustical Finishes</t>
    </r>
    <r>
      <rPr>
        <sz val="9"/>
        <rFont val="Arial"/>
        <family val="2"/>
      </rPr>
      <t xml:space="preserve"> </t>
    </r>
  </si>
  <si>
    <t>Complete the table with calculations or measurements for all acoustically critical spaces/room types or worst case combinations of room assemblies. Rooms may be grouped into a single room type if their floor assemblies, ceiling assemblies, wall assemblies and adjacent spaces are identical.  For each space, all surface materials and their associated surface area must be listed.</t>
  </si>
  <si>
    <r>
      <t xml:space="preserve">Adjacency </t>
    </r>
    <r>
      <rPr>
        <sz val="10"/>
        <color theme="1"/>
        <rFont val="Arial"/>
        <family val="2"/>
      </rPr>
      <t>C</t>
    </r>
    <r>
      <rPr>
        <sz val="10"/>
        <color theme="1"/>
        <rFont val="Arial"/>
        <family val="2"/>
      </rPr>
      <t>ombinations</t>
    </r>
  </si>
  <si>
    <t xml:space="preserve"> Acoustical Finishes</t>
  </si>
  <si>
    <t>Enclosed or 
Open-plan</t>
  </si>
  <si>
    <t>Speech Privacy 
Goal</t>
  </si>
  <si>
    <t>U.S. Green Building Council</t>
  </si>
  <si>
    <t>All Rights Reserved</t>
  </si>
  <si>
    <t>Summary</t>
  </si>
  <si>
    <t>The reverberation time for each space was not exceeded (Reverberation Time tab)</t>
  </si>
  <si>
    <t>Option 1. The sound absorptive materials requirement is met for each space (Noise Reduction Coefficient tab)</t>
  </si>
  <si>
    <t>Option 2. The reverberation time for each space was not exceeded (Reverberation Time tab)</t>
  </si>
  <si>
    <t>Other (Specify)</t>
  </si>
  <si>
    <t>Other</t>
  </si>
  <si>
    <r>
      <rPr>
        <sz val="16"/>
        <rFont val="Arial Black"/>
        <family val="2"/>
      </rPr>
      <t xml:space="preserve">Acoustic Performance Calculator
</t>
    </r>
    <r>
      <rPr>
        <sz val="9"/>
        <rFont val="Arial"/>
        <family val="2"/>
      </rPr>
      <t>LEED v4.1 EQ Prerequisite Minimum Acoustic Performance and EQ Credit Acoustic Performance</t>
    </r>
  </si>
  <si>
    <t>Complete at least two of the following tabs:</t>
  </si>
  <si>
    <t xml:space="preserve">2018 FGI Guidelines 
Hospitals, Outpatient (Table 1.2-4), 
Residential (Table 2.5-5)
</t>
  </si>
  <si>
    <t>Corridor (near patient area)</t>
  </si>
  <si>
    <t>Medication safety zone</t>
  </si>
  <si>
    <t>Nurse station</t>
  </si>
  <si>
    <t>Examination room</t>
  </si>
  <si>
    <t>NICU sleep area</t>
  </si>
  <si>
    <t>NICU staff and family areas</t>
  </si>
  <si>
    <t>Examination / treatment room</t>
  </si>
  <si>
    <t>Procedure room</t>
  </si>
  <si>
    <t>Class 2 imaging room</t>
  </si>
  <si>
    <t>Class 3 imaging room</t>
  </si>
  <si>
    <t>Large lecture rooms</t>
  </si>
  <si>
    <t>Examination/special purpose examination room</t>
  </si>
  <si>
    <t>Office, examination room</t>
  </si>
  <si>
    <t>Heathcare- Resident rooms/dwelling units</t>
  </si>
  <si>
    <t>Medication room</t>
  </si>
  <si>
    <t>Multiple occupant resident care area</t>
  </si>
  <si>
    <t>Corridors, community space</t>
  </si>
  <si>
    <t>Quiet room</t>
  </si>
  <si>
    <t>Community meeting room, auditorium</t>
  </si>
  <si>
    <t>Communal dining room</t>
  </si>
  <si>
    <t>Natatorium</t>
  </si>
  <si>
    <t>Medical or pharmacy waiting area</t>
  </si>
  <si>
    <r>
      <t>Conference room</t>
    </r>
    <r>
      <rPr>
        <strike/>
        <sz val="9"/>
        <color theme="1"/>
        <rFont val="Arial"/>
        <family val="2"/>
      </rPr>
      <t>s</t>
    </r>
  </si>
  <si>
    <r>
      <t>Teleconferencing room</t>
    </r>
    <r>
      <rPr>
        <strike/>
        <sz val="9"/>
        <color theme="1"/>
        <rFont val="Arial"/>
        <family val="2"/>
      </rPr>
      <t>s</t>
    </r>
  </si>
  <si>
    <r>
      <t>Auditoriums</t>
    </r>
    <r>
      <rPr>
        <strike/>
        <sz val="9"/>
        <color theme="1"/>
        <rFont val="Arial"/>
        <family val="2"/>
      </rPr>
      <t xml:space="preserve">, </t>
    </r>
  </si>
  <si>
    <r>
      <t>Multiple-</t>
    </r>
    <r>
      <rPr>
        <strike/>
        <sz val="9"/>
        <color theme="1"/>
        <rFont val="Arial"/>
        <family val="2"/>
      </rPr>
      <t xml:space="preserve"> </t>
    </r>
    <r>
      <rPr>
        <sz val="9"/>
        <color theme="1"/>
        <rFont val="Arial"/>
        <family val="2"/>
      </rPr>
      <t>occupant patient care areas</t>
    </r>
  </si>
  <si>
    <r>
      <t xml:space="preserve">Corridors and public </t>
    </r>
    <r>
      <rPr>
        <sz val="9"/>
        <color theme="1"/>
        <rFont val="Arial"/>
        <family val="2"/>
      </rPr>
      <t>area</t>
    </r>
  </si>
  <si>
    <t>Private office</t>
  </si>
  <si>
    <t xml:space="preserve">  Testing/research lab, minimal speech</t>
  </si>
  <si>
    <t xml:space="preserve">2018 FGI Guidelines Outpatient, Hospital (Table 1.2-6) , Residential (Table 2.5-5)
</t>
  </si>
  <si>
    <t xml:space="preserve">2018 FGI Guidelines Outpatient, Hospital(Table 1.2-52), Residential (Table 2.5-5)
</t>
  </si>
  <si>
    <t>Operating room</t>
  </si>
  <si>
    <t>Resident room/dwelling unit</t>
  </si>
  <si>
    <t>Care consultation room</t>
  </si>
  <si>
    <t>Multiple-occupant resident care and activity areas or public corridor</t>
  </si>
  <si>
    <t>MRI scanner room</t>
  </si>
  <si>
    <t>Community space</t>
  </si>
  <si>
    <t>Examination room (no electronic masking)</t>
  </si>
  <si>
    <t>Examination room (with electronic masking)</t>
  </si>
  <si>
    <t>Corridor (public corridor in residential care areas)</t>
  </si>
  <si>
    <t>Medication rooms</t>
  </si>
  <si>
    <t>Multiple occupant resident care and activity areas</t>
  </si>
  <si>
    <t>Dining room with more than 50 occupants</t>
  </si>
  <si>
    <t xml:space="preserve">Procedure room </t>
  </si>
  <si>
    <t xml:space="preserve">Operating room </t>
  </si>
  <si>
    <t>Waiting area (near patient area)</t>
  </si>
  <si>
    <t xml:space="preserve">occupied space- Space use and desired level of acoustic privacy
</t>
  </si>
  <si>
    <t>Space use and desired level of acoustic privacy for the space adjacent to occupied space</t>
  </si>
  <si>
    <t>STCc adjusted for sound masking</t>
  </si>
  <si>
    <t>NIC**</t>
  </si>
  <si>
    <t>NIC adjusted for sound masking</t>
  </si>
  <si>
    <t>Collaborative / multi-use</t>
  </si>
  <si>
    <t>Private</t>
  </si>
  <si>
    <t>Other (specify)</t>
  </si>
  <si>
    <t>specify</t>
  </si>
  <si>
    <t>Collaborative/ multi-use</t>
  </si>
  <si>
    <t>Mechanical equipment room*</t>
  </si>
  <si>
    <t>Specify</t>
  </si>
  <si>
    <t>Space Description</t>
  </si>
  <si>
    <t>Space use and desired level of acoustic privacy</t>
  </si>
  <si>
    <t>Space use and desired level of acoustic privacy for the adjacent space</t>
  </si>
  <si>
    <t xml:space="preserve">Is sound masking being used and compliant with the credit requirements? </t>
  </si>
  <si>
    <t>Minimum Required 
[STCc rating OR NIC value]</t>
  </si>
  <si>
    <t xml:space="preserve">STCc rating OR NIC value </t>
  </si>
  <si>
    <t xml:space="preserve">Sound Transmission </t>
  </si>
  <si>
    <r>
      <rPr>
        <i/>
        <sz val="10"/>
        <color theme="1"/>
        <rFont val="Arial"/>
        <family val="2"/>
      </rPr>
      <t xml:space="preserve">For Healthcare projects: Complete the table to demonstrate that the sound isolation requirements will be met in all occupied spaces. Include all acoustically critical spaces/room types or worst case combinations of room assemblies. 
For Schools projects: Complete the table to demonstrate that the sound transmission requirements will be met in all classrooms and other core learning spaces. Include all acoustically critical spaces/room types or worst case combinations of room assemblies. 
It is not acceptable to list a single STC value for the room, each surface (plane surrounding the space) should have a separate assembly, so at least one floor/ceiling &amp; one wall assembly must be entered. </t>
    </r>
    <r>
      <rPr>
        <sz val="10"/>
        <color theme="1"/>
        <rFont val="Arial"/>
        <family val="2"/>
      </rPr>
      <t xml:space="preserve">
</t>
    </r>
  </si>
  <si>
    <t>2015 ASHRAE Handbook—HVAC Applications (Chapter 48, Table 1) and AHRI 885-2008 (Table 15)</t>
  </si>
  <si>
    <t>STC or NIC for compliance?</t>
  </si>
  <si>
    <t>STCc **</t>
  </si>
  <si>
    <t>Hallway / stairway</t>
  </si>
  <si>
    <t>STCc Rating</t>
  </si>
  <si>
    <t>Complete the table to demonstrate that the sound transmission class or noise isolation class requirements will be met in all occupied spaces. Include all acoustically critical spaces/room types or worst case combinations of room assemblies.</t>
  </si>
  <si>
    <t>Minimum Required 
STCc Rating</t>
  </si>
  <si>
    <t>STCc 
Rating</t>
  </si>
  <si>
    <t>V01</t>
  </si>
  <si>
    <r>
      <t xml:space="preserve">Copyright </t>
    </r>
    <r>
      <rPr>
        <sz val="9"/>
        <color theme="0" tint="-0.499984740745262"/>
        <rFont val="Arial"/>
        <family val="2"/>
      </rPr>
      <t>©</t>
    </r>
    <r>
      <rPr>
        <sz val="8"/>
        <color theme="0" tint="-0.499984740745262"/>
        <rFont val="Arial"/>
        <family val="2"/>
      </rPr>
      <t xml:space="preserve"> 2019</t>
    </r>
  </si>
  <si>
    <t>Last updated 11/12/2019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</si>
</sst>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43" formatCode="_(* #,##0.00_);_(* \(#,##0.00\);_(* &quot;-&quot;??_);_(@_)"/>
    <numFmt numFmtId="164" formatCode="0.0%"/>
    <numFmt numFmtId="165" formatCode="[$$-409]#,##0"/>
  </numFmts>
  <fonts count="51"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theme="1"/>
      <name val="Arial"/>
      <family val="2"/>
    </font>
    <font>
      <sz val="10"/>
      <color theme="1"/>
      <name val="Arial"/>
      <family val="2"/>
    </font>
    <font>
      <sz val="10"/>
      <name val="Arial"/>
      <family val="2"/>
    </font>
    <font>
      <sz val="10"/>
      <name val="Arial"/>
      <family val="2"/>
    </font>
    <font>
      <sz val="8"/>
      <name val="Arial"/>
      <family val="2"/>
    </font>
    <font>
      <b/>
      <sz val="10"/>
      <name val="Arial"/>
      <family val="2"/>
    </font>
    <font>
      <sz val="11"/>
      <color theme="1"/>
      <name val="Calibri"/>
      <family val="2"/>
      <scheme val="minor"/>
    </font>
    <font>
      <sz val="9"/>
      <name val="Arial"/>
      <family val="2"/>
    </font>
    <font>
      <sz val="9"/>
      <color theme="1"/>
      <name val="Arial"/>
      <family val="2"/>
    </font>
    <font>
      <b/>
      <sz val="10"/>
      <color theme="0"/>
      <name val="Arial"/>
      <family val="2"/>
    </font>
    <font>
      <sz val="10"/>
      <color theme="0"/>
      <name val="Arial"/>
      <family val="2"/>
    </font>
    <font>
      <b/>
      <sz val="10"/>
      <color rgb="FF814119"/>
      <name val="Arial"/>
      <family val="2"/>
    </font>
    <font>
      <sz val="16"/>
      <color theme="0"/>
      <name val="Arial Black"/>
      <family val="2"/>
    </font>
    <font>
      <sz val="10"/>
      <color rgb="FF000000"/>
      <name val="Arial"/>
      <family val="2"/>
    </font>
    <font>
      <b/>
      <sz val="10"/>
      <color indexed="63"/>
      <name val="Arial"/>
      <family val="2"/>
    </font>
    <font>
      <sz val="10"/>
      <color indexed="63"/>
      <name val="Arial"/>
      <family val="2"/>
    </font>
    <font>
      <sz val="11"/>
      <name val="Arial"/>
      <family val="2"/>
    </font>
    <font>
      <b/>
      <sz val="9"/>
      <name val="Arial"/>
      <family val="2"/>
    </font>
    <font>
      <b/>
      <sz val="16"/>
      <name val="Arial"/>
      <family val="2"/>
    </font>
    <font>
      <i/>
      <sz val="10"/>
      <name val="Arial"/>
      <family val="2"/>
    </font>
    <font>
      <b/>
      <sz val="10"/>
      <color rgb="FFFF0000"/>
      <name val="Arial"/>
      <family val="2"/>
    </font>
    <font>
      <sz val="10"/>
      <color rgb="FFFF0000"/>
      <name val="Arial"/>
      <family val="2"/>
    </font>
    <font>
      <sz val="11"/>
      <color indexed="8"/>
      <name val="Calibri"/>
      <family val="2"/>
    </font>
    <font>
      <sz val="10"/>
      <color rgb="FF777777"/>
      <name val="Arial"/>
      <family val="2"/>
    </font>
    <font>
      <sz val="10"/>
      <color indexed="81"/>
      <name val="Arial"/>
      <family val="2"/>
    </font>
    <font>
      <u/>
      <sz val="9"/>
      <color theme="1"/>
      <name val="Arial"/>
      <family val="2"/>
    </font>
    <font>
      <sz val="11"/>
      <color theme="0"/>
      <name val="Arial"/>
      <family val="2"/>
    </font>
    <font>
      <sz val="12"/>
      <name val="Arial"/>
      <family val="2"/>
    </font>
    <font>
      <sz val="10"/>
      <color rgb="FF00B0F0"/>
      <name val="Arial"/>
      <family val="2"/>
    </font>
    <font>
      <sz val="16"/>
      <name val="Arial Black"/>
      <family val="2"/>
    </font>
    <font>
      <i/>
      <sz val="10"/>
      <color theme="1"/>
      <name val="Arial"/>
      <family val="2"/>
    </font>
    <font>
      <b/>
      <sz val="12"/>
      <color theme="1"/>
      <name val="Arial"/>
      <family val="2"/>
    </font>
    <font>
      <u/>
      <sz val="9"/>
      <name val="Arial"/>
      <family val="2"/>
    </font>
    <font>
      <b/>
      <sz val="10"/>
      <color theme="1"/>
      <name val="Arial"/>
      <family val="2"/>
    </font>
    <font>
      <i/>
      <sz val="10"/>
      <color theme="0"/>
      <name val="Arial"/>
      <family val="2"/>
    </font>
    <font>
      <vertAlign val="subscript"/>
      <sz val="10"/>
      <name val="Arial"/>
      <family val="2"/>
    </font>
    <font>
      <u/>
      <sz val="11"/>
      <color theme="10"/>
      <name val="Calibri"/>
      <family val="2"/>
      <scheme val="minor"/>
    </font>
    <font>
      <u/>
      <sz val="11"/>
      <color theme="11"/>
      <name val="Calibri"/>
      <family val="2"/>
      <scheme val="minor"/>
    </font>
    <font>
      <sz val="10"/>
      <color theme="2" tint="-9.9978637043366805E-2"/>
      <name val="Arial"/>
      <family val="2"/>
    </font>
    <font>
      <sz val="8"/>
      <color theme="0" tint="-0.499984740745262"/>
      <name val="Arial"/>
      <family val="2"/>
    </font>
    <font>
      <sz val="9"/>
      <color theme="0" tint="-0.499984740745262"/>
      <name val="Arial"/>
      <family val="2"/>
    </font>
    <font>
      <strike/>
      <sz val="9"/>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00ADD0"/>
        <bgColor indexed="64"/>
      </patternFill>
    </fill>
    <fill>
      <patternFill patternType="solid">
        <fgColor theme="0" tint="-0.14996795556505021"/>
        <bgColor indexed="64"/>
      </patternFill>
    </fill>
  </fills>
  <borders count="87">
    <border>
      <left/>
      <right/>
      <top/>
      <bottom/>
      <diagonal/>
    </border>
    <border>
      <left/>
      <right style="thin">
        <color theme="0" tint="-0.499984740745262"/>
      </right>
      <top/>
      <bottom style="thin">
        <color theme="0" tint="-0.499984740745262"/>
      </bottom>
      <diagonal/>
    </border>
    <border>
      <left/>
      <right/>
      <top/>
      <bottom style="thin">
        <color theme="0" tint="-0.499984740745262"/>
      </bottom>
      <diagonal/>
    </border>
    <border>
      <left style="thin">
        <color theme="0" tint="-0.499984740745262"/>
      </left>
      <right/>
      <top/>
      <bottom style="thin">
        <color theme="0" tint="-0.499984740745262"/>
      </bottom>
      <diagonal/>
    </border>
    <border>
      <left/>
      <right style="thin">
        <color theme="0" tint="-0.499984740745262"/>
      </right>
      <top/>
      <bottom/>
      <diagonal/>
    </border>
    <border>
      <left style="thin">
        <color theme="0" tint="-0.499984740745262"/>
      </left>
      <right/>
      <top/>
      <bottom/>
      <diagonal/>
    </border>
    <border>
      <left/>
      <right style="thin">
        <color theme="0" tint="-0.499984740745262"/>
      </right>
      <top style="thin">
        <color theme="0" tint="-0.499984740745262"/>
      </top>
      <bottom/>
      <diagonal/>
    </border>
    <border>
      <left/>
      <right/>
      <top style="thin">
        <color theme="0" tint="-0.499984740745262"/>
      </top>
      <bottom/>
      <diagonal/>
    </border>
    <border>
      <left style="thin">
        <color theme="0" tint="-0.499984740745262"/>
      </left>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thin">
        <color theme="0" tint="-0.249977111117893"/>
      </left>
      <right style="thin">
        <color theme="0" tint="-0.499984740745262"/>
      </right>
      <top/>
      <bottom/>
      <diagonal/>
    </border>
    <border>
      <left/>
      <right style="thin">
        <color theme="0" tint="-0.499984740745262"/>
      </right>
      <top style="thin">
        <color theme="0" tint="-0.499984740745262"/>
      </top>
      <bottom style="thin">
        <color theme="0" tint="-0.499984740745262"/>
      </bottom>
      <diagonal/>
    </border>
    <border>
      <left/>
      <right/>
      <top style="thin">
        <color theme="0" tint="-0.24994659260841701"/>
      </top>
      <bottom/>
      <diagonal/>
    </border>
    <border>
      <left style="thin">
        <color theme="0" tint="-0.499984740745262"/>
      </left>
      <right style="thin">
        <color theme="0" tint="-0.24994659260841701"/>
      </right>
      <top style="thin">
        <color theme="0" tint="-0.499984740745262"/>
      </top>
      <bottom style="thin">
        <color theme="0" tint="-0.24994659260841701"/>
      </bottom>
      <diagonal/>
    </border>
    <border>
      <left style="thin">
        <color theme="0" tint="-0.24994659260841701"/>
      </left>
      <right style="thin">
        <color theme="0" tint="-0.24994659260841701"/>
      </right>
      <top style="thin">
        <color theme="0" tint="-0.499984740745262"/>
      </top>
      <bottom style="thin">
        <color theme="0" tint="-0.24994659260841701"/>
      </bottom>
      <diagonal/>
    </border>
    <border>
      <left style="thin">
        <color theme="0" tint="-0.499984740745262"/>
      </left>
      <right style="thin">
        <color theme="0" tint="-0.24994659260841701"/>
      </right>
      <top style="thin">
        <color theme="0" tint="-0.24994659260841701"/>
      </top>
      <bottom style="thin">
        <color theme="0" tint="-0.499984740745262"/>
      </bottom>
      <diagonal/>
    </border>
    <border>
      <left style="thin">
        <color theme="0" tint="-0.24994659260841701"/>
      </left>
      <right style="thin">
        <color theme="0" tint="-0.24994659260841701"/>
      </right>
      <top style="thin">
        <color theme="0" tint="-0.24994659260841701"/>
      </top>
      <bottom style="thin">
        <color theme="0" tint="-0.499984740745262"/>
      </bottom>
      <diagonal/>
    </border>
    <border>
      <left style="thin">
        <color theme="0" tint="-0.49998474074526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499984740745262"/>
      </bottom>
      <diagonal/>
    </border>
    <border>
      <left style="thin">
        <color theme="0" tint="-0.24994659260841701"/>
      </left>
      <right/>
      <top style="thin">
        <color theme="0" tint="-0.24994659260841701"/>
      </top>
      <bottom style="thin">
        <color theme="0" tint="-0.24994659260841701"/>
      </bottom>
      <diagonal/>
    </border>
    <border>
      <left style="thin">
        <color theme="0" tint="-0.499984740745262"/>
      </left>
      <right style="thin">
        <color theme="0" tint="-0.24994659260841701"/>
      </right>
      <top style="thin">
        <color theme="0" tint="-0.24994659260841701"/>
      </top>
      <bottom/>
      <diagonal/>
    </border>
    <border>
      <left style="thin">
        <color theme="0" tint="-0.499984740745262"/>
      </left>
      <right style="thin">
        <color theme="0" tint="-0.24994659260841701"/>
      </right>
      <top/>
      <bottom style="thin">
        <color theme="0" tint="-0.499984740745262"/>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499984740745262"/>
      </bottom>
      <diagonal/>
    </border>
    <border>
      <left style="thin">
        <color theme="0" tint="-0.24994659260841701"/>
      </left>
      <right style="thin">
        <color theme="0" tint="-0.499984740745262"/>
      </right>
      <top style="thin">
        <color theme="0" tint="-0.24994659260841701"/>
      </top>
      <bottom/>
      <diagonal/>
    </border>
    <border>
      <left style="thin">
        <color theme="0" tint="-0.24994659260841701"/>
      </left>
      <right style="thin">
        <color theme="0" tint="-0.499984740745262"/>
      </right>
      <top/>
      <bottom style="thin">
        <color theme="0" tint="-0.499984740745262"/>
      </bottom>
      <diagonal/>
    </border>
    <border>
      <left style="thin">
        <color theme="0" tint="-0.499984740745262"/>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top/>
      <bottom style="thin">
        <color theme="0" tint="-0.24994659260841701"/>
      </bottom>
      <diagonal/>
    </border>
    <border>
      <left style="thin">
        <color theme="0" tint="-0.24994659260841701"/>
      </left>
      <right style="thin">
        <color theme="0" tint="-0.24994659260841701"/>
      </right>
      <top style="thin">
        <color theme="0" tint="-0.499984740745262"/>
      </top>
      <bottom/>
      <diagonal/>
    </border>
    <border>
      <left style="thin">
        <color theme="0" tint="-0.499984740745262"/>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24994659260841701"/>
      </right>
      <top style="thin">
        <color theme="0" tint="-0.499984740745262"/>
      </top>
      <bottom style="thin">
        <color theme="0" tint="-0.499984740745262"/>
      </bottom>
      <diagonal/>
    </border>
    <border>
      <left style="thin">
        <color theme="0" tint="-0.24994659260841701"/>
      </left>
      <right/>
      <top style="thin">
        <color theme="0" tint="-0.24994659260841701"/>
      </top>
      <bottom/>
      <diagonal/>
    </border>
    <border>
      <left/>
      <right style="thin">
        <color theme="0" tint="-0.24994659260841701"/>
      </right>
      <top/>
      <bottom/>
      <diagonal/>
    </border>
    <border>
      <left style="thin">
        <color theme="0" tint="-0.499984740745262"/>
      </left>
      <right style="thin">
        <color theme="0" tint="-0.24994659260841701"/>
      </right>
      <top style="thin">
        <color theme="0" tint="-0.499984740745262"/>
      </top>
      <bottom/>
      <diagonal/>
    </border>
    <border>
      <left/>
      <right style="thin">
        <color theme="0" tint="-0.499984740745262"/>
      </right>
      <top/>
      <bottom style="thin">
        <color theme="0" tint="-0.24994659260841701"/>
      </bottom>
      <diagonal/>
    </border>
    <border>
      <left style="thin">
        <color theme="0" tint="-0.24994659260841701"/>
      </left>
      <right style="thin">
        <color theme="0" tint="-0.499984740745262"/>
      </right>
      <top style="thin">
        <color theme="0" tint="-0.499984740745262"/>
      </top>
      <bottom/>
      <diagonal/>
    </border>
    <border>
      <left style="thin">
        <color theme="0" tint="-0.24994659260841701"/>
      </left>
      <right style="thin">
        <color theme="0" tint="-0.499984740745262"/>
      </right>
      <top style="thin">
        <color theme="0" tint="-0.499984740745262"/>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499984740745262"/>
      </bottom>
      <diagonal/>
    </border>
    <border>
      <left style="thin">
        <color theme="0" tint="-0.34998626667073579"/>
      </left>
      <right/>
      <top/>
      <bottom/>
      <diagonal/>
    </border>
    <border>
      <left style="thin">
        <color theme="0" tint="-0.24994659260841701"/>
      </left>
      <right style="thin">
        <color theme="0" tint="-0.499984740745262"/>
      </right>
      <top/>
      <bottom style="thin">
        <color theme="0" tint="-0.24994659260841701"/>
      </bottom>
      <diagonal/>
    </border>
    <border>
      <left style="thin">
        <color theme="0" tint="-0.24994659260841701"/>
      </left>
      <right style="thin">
        <color theme="0" tint="-0.499984740745262"/>
      </right>
      <top style="thin">
        <color theme="0" tint="-0.499984740745262"/>
      </top>
      <bottom style="thin">
        <color theme="0" tint="-0.499984740745262"/>
      </bottom>
      <diagonal/>
    </border>
    <border>
      <left/>
      <right style="thin">
        <color theme="0" tint="-0.24994659260841701"/>
      </right>
      <top style="thin">
        <color theme="0" tint="-0.499984740745262"/>
      </top>
      <bottom style="thin">
        <color theme="0" tint="-0.499984740745262"/>
      </bottom>
      <diagonal/>
    </border>
    <border>
      <left style="thin">
        <color theme="0" tint="-0.24994659260841701"/>
      </left>
      <right/>
      <top style="thin">
        <color theme="0" tint="-0.499984740745262"/>
      </top>
      <bottom style="thin">
        <color theme="0" tint="-0.499984740745262"/>
      </bottom>
      <diagonal/>
    </border>
    <border>
      <left style="thin">
        <color theme="0" tint="-0.24994659260841701"/>
      </left>
      <right/>
      <top style="thin">
        <color theme="0" tint="-0.499984740745262"/>
      </top>
      <bottom style="thin">
        <color theme="0" tint="-0.24994659260841701"/>
      </bottom>
      <diagonal/>
    </border>
    <border>
      <left style="thin">
        <color theme="0" tint="-0.499984740745262"/>
      </left>
      <right style="thin">
        <color theme="0" tint="-0.499984740745262"/>
      </right>
      <top style="thin">
        <color theme="0" tint="-0.24994659260841701"/>
      </top>
      <bottom style="thin">
        <color theme="0" tint="-0.24994659260841701"/>
      </bottom>
      <diagonal/>
    </border>
    <border>
      <left style="thin">
        <color theme="0" tint="-0.499984740745262"/>
      </left>
      <right style="thin">
        <color theme="0" tint="-0.499984740745262"/>
      </right>
      <top style="thin">
        <color theme="0" tint="-0.24994659260841701"/>
      </top>
      <bottom style="thin">
        <color theme="0" tint="-0.499984740745262"/>
      </bottom>
      <diagonal/>
    </border>
    <border>
      <left/>
      <right style="thin">
        <color theme="0" tint="-0.499984740745262"/>
      </right>
      <top style="thin">
        <color theme="0" tint="-0.24994659260841701"/>
      </top>
      <bottom/>
      <diagonal/>
    </border>
    <border>
      <left style="thin">
        <color theme="0" tint="-0.499984740745262"/>
      </left>
      <right/>
      <top style="thin">
        <color theme="0" tint="-0.24994659260841701"/>
      </top>
      <bottom/>
      <diagonal/>
    </border>
    <border>
      <left/>
      <right style="thin">
        <color theme="0" tint="-0.24994659260841701"/>
      </right>
      <top style="thin">
        <color theme="0" tint="-0.24994659260841701"/>
      </top>
      <bottom/>
      <diagonal/>
    </border>
    <border>
      <left/>
      <right style="thin">
        <color theme="0" tint="-0.24994659260841701"/>
      </right>
      <top style="thin">
        <color theme="0" tint="-0.24994659260841701"/>
      </top>
      <bottom style="thin">
        <color theme="0" tint="-0.24994659260841701"/>
      </bottom>
      <diagonal/>
    </border>
    <border>
      <left style="thin">
        <color theme="0" tint="-0.499984740745262"/>
      </left>
      <right style="thin">
        <color theme="0" tint="-0.499984740745262"/>
      </right>
      <top/>
      <bottom style="thin">
        <color theme="0" tint="-0.24994659260841701"/>
      </bottom>
      <diagonal/>
    </border>
    <border>
      <left/>
      <right style="thin">
        <color theme="0" tint="-0.499984740745262"/>
      </right>
      <top style="thin">
        <color theme="0" tint="-0.24994659260841701"/>
      </top>
      <bottom style="thin">
        <color theme="0" tint="-0.24994659260841701"/>
      </bottom>
      <diagonal/>
    </border>
    <border>
      <left/>
      <right style="thin">
        <color theme="0" tint="-0.499984740745262"/>
      </right>
      <top style="thin">
        <color theme="0" tint="-0.24994659260841701"/>
      </top>
      <bottom style="thin">
        <color theme="0" tint="-0.499984740745262"/>
      </bottom>
      <diagonal/>
    </border>
    <border>
      <left style="thin">
        <color theme="0" tint="-0.24994659260841701"/>
      </left>
      <right/>
      <top style="thin">
        <color theme="0" tint="-0.499984740745262"/>
      </top>
      <bottom/>
      <diagonal/>
    </border>
    <border>
      <left/>
      <right style="thin">
        <color theme="0" tint="-0.24994659260841701"/>
      </right>
      <top style="thin">
        <color theme="0" tint="-0.499984740745262"/>
      </top>
      <bottom/>
      <diagonal/>
    </border>
    <border>
      <left style="thin">
        <color theme="0" tint="-0.24994659260841701"/>
      </left>
      <right/>
      <top/>
      <bottom style="thin">
        <color theme="0" tint="-0.499984740745262"/>
      </bottom>
      <diagonal/>
    </border>
    <border>
      <left/>
      <right style="thin">
        <color theme="0" tint="-0.24994659260841701"/>
      </right>
      <top/>
      <bottom style="thin">
        <color theme="0" tint="-0.499984740745262"/>
      </bottom>
      <diagonal/>
    </border>
    <border>
      <left/>
      <right style="thin">
        <color theme="0" tint="-0.24994659260841701"/>
      </right>
      <top style="thin">
        <color theme="0" tint="-0.499984740745262"/>
      </top>
      <bottom style="thin">
        <color theme="0" tint="-0.24994659260841701"/>
      </bottom>
      <diagonal/>
    </border>
    <border>
      <left/>
      <right style="thin">
        <color theme="0" tint="-0.24994659260841701"/>
      </right>
      <top style="thin">
        <color theme="0" tint="-0.24994659260841701"/>
      </top>
      <bottom style="thin">
        <color theme="0" tint="-0.499984740745262"/>
      </bottom>
      <diagonal/>
    </border>
    <border>
      <left style="thin">
        <color theme="0" tint="-0.499984740745262"/>
      </left>
      <right style="thin">
        <color theme="0" tint="-0.249977111117893"/>
      </right>
      <top style="thin">
        <color theme="0" tint="-0.499984740745262"/>
      </top>
      <bottom style="thin">
        <color theme="0" tint="-0.249977111117893"/>
      </bottom>
      <diagonal/>
    </border>
    <border>
      <left style="thin">
        <color theme="0" tint="-0.249977111117893"/>
      </left>
      <right style="thin">
        <color theme="0" tint="-0.249977111117893"/>
      </right>
      <top style="thin">
        <color theme="0" tint="-0.499984740745262"/>
      </top>
      <bottom style="thin">
        <color theme="0" tint="-0.249977111117893"/>
      </bottom>
      <diagonal/>
    </border>
    <border>
      <left style="thin">
        <color theme="0" tint="-0.249977111117893"/>
      </left>
      <right style="thin">
        <color theme="0" tint="-0.499984740745262"/>
      </right>
      <top style="thin">
        <color theme="0" tint="-0.499984740745262"/>
      </top>
      <bottom style="thin">
        <color theme="0" tint="-0.249977111117893"/>
      </bottom>
      <diagonal/>
    </border>
    <border>
      <left style="thin">
        <color theme="0" tint="-0.499984740745262"/>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499984740745262"/>
      </right>
      <top style="thin">
        <color theme="0" tint="-0.249977111117893"/>
      </top>
      <bottom style="thin">
        <color theme="0" tint="-0.249977111117893"/>
      </bottom>
      <diagonal/>
    </border>
    <border>
      <left style="thin">
        <color theme="0" tint="-0.499984740745262"/>
      </left>
      <right style="thin">
        <color theme="0" tint="-0.249977111117893"/>
      </right>
      <top style="thin">
        <color theme="0" tint="-0.249977111117893"/>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499984740745262"/>
      </bottom>
      <diagonal/>
    </border>
    <border>
      <left style="thin">
        <color theme="0" tint="-0.249977111117893"/>
      </left>
      <right style="thin">
        <color theme="0" tint="-0.499984740745262"/>
      </right>
      <top style="thin">
        <color theme="0" tint="-0.249977111117893"/>
      </top>
      <bottom style="thin">
        <color theme="0" tint="-0.499984740745262"/>
      </bottom>
      <diagonal/>
    </border>
    <border>
      <left style="thin">
        <color theme="0" tint="-0.499984740745262"/>
      </left>
      <right style="thin">
        <color theme="0" tint="-0.24994659260841701"/>
      </right>
      <top/>
      <bottom/>
      <diagonal/>
    </border>
    <border>
      <left style="thin">
        <color theme="0" tint="-0.24994659260841701"/>
      </left>
      <right style="thin">
        <color theme="0" tint="-0.499984740745262"/>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499984740745262"/>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499984740745262"/>
      </bottom>
      <diagonal/>
    </border>
    <border>
      <left style="thin">
        <color theme="0" tint="-0.249977111117893"/>
      </left>
      <right/>
      <top/>
      <bottom/>
      <diagonal/>
    </border>
  </borders>
  <cellStyleXfs count="53">
    <xf numFmtId="0" fontId="0" fillId="0" borderId="0"/>
    <xf numFmtId="0" fontId="11" fillId="0" borderId="0"/>
    <xf numFmtId="44" fontId="12" fillId="0" borderId="0" applyFont="0" applyFill="0" applyBorder="0" applyAlignment="0" applyProtection="0"/>
    <xf numFmtId="0" fontId="12" fillId="0" borderId="0"/>
    <xf numFmtId="9" fontId="12" fillId="0" borderId="0" applyFont="0" applyFill="0" applyBorder="0" applyAlignment="0" applyProtection="0"/>
    <xf numFmtId="0" fontId="11" fillId="0" borderId="0"/>
    <xf numFmtId="44" fontId="11" fillId="0" borderId="0" applyFont="0" applyFill="0" applyBorder="0" applyAlignment="0" applyProtection="0"/>
    <xf numFmtId="9" fontId="11" fillId="0" borderId="0" applyFont="0" applyFill="0" applyBorder="0" applyAlignment="0" applyProtection="0"/>
    <xf numFmtId="0" fontId="15" fillId="0" borderId="0"/>
    <xf numFmtId="9" fontId="31" fillId="0" borderId="0" applyFont="0" applyFill="0" applyBorder="0" applyAlignment="0" applyProtection="0"/>
    <xf numFmtId="43" fontId="15" fillId="0" borderId="0" applyFont="0" applyFill="0" applyBorder="0" applyAlignment="0" applyProtection="0"/>
    <xf numFmtId="0" fontId="8" fillId="0" borderId="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15" fillId="0" borderId="0"/>
  </cellStyleXfs>
  <cellXfs count="620">
    <xf numFmtId="0" fontId="0" fillId="0" borderId="0" xfId="0"/>
    <xf numFmtId="0" fontId="10" fillId="5" borderId="0" xfId="0" applyFont="1" applyFill="1" applyProtection="1">
      <protection hidden="1"/>
    </xf>
    <xf numFmtId="0" fontId="10" fillId="0" borderId="0" xfId="0" applyFont="1" applyFill="1" applyProtection="1">
      <protection hidden="1"/>
    </xf>
    <xf numFmtId="0" fontId="10" fillId="0" borderId="0" xfId="0" applyFont="1" applyFill="1" applyAlignment="1" applyProtection="1">
      <alignment vertical="center"/>
      <protection hidden="1"/>
    </xf>
    <xf numFmtId="0" fontId="10" fillId="0" borderId="0" xfId="0" applyFont="1" applyProtection="1">
      <protection hidden="1"/>
    </xf>
    <xf numFmtId="0" fontId="21" fillId="5" borderId="0" xfId="0" applyFont="1" applyFill="1" applyAlignment="1" applyProtection="1">
      <protection hidden="1"/>
    </xf>
    <xf numFmtId="0" fontId="10" fillId="5" borderId="0" xfId="0" applyFont="1" applyFill="1" applyAlignment="1" applyProtection="1">
      <protection hidden="1"/>
    </xf>
    <xf numFmtId="0" fontId="19" fillId="5" borderId="0" xfId="0" applyFont="1" applyFill="1" applyAlignment="1" applyProtection="1">
      <alignment vertical="center"/>
      <protection hidden="1"/>
    </xf>
    <xf numFmtId="0" fontId="19" fillId="0" borderId="0" xfId="0" applyFont="1" applyFill="1" applyAlignment="1" applyProtection="1">
      <alignment vertical="center" wrapText="1"/>
      <protection hidden="1"/>
    </xf>
    <xf numFmtId="0" fontId="20" fillId="0" borderId="0" xfId="0" applyFont="1" applyFill="1" applyAlignment="1" applyProtection="1">
      <alignment wrapText="1"/>
      <protection hidden="1"/>
    </xf>
    <xf numFmtId="0" fontId="9" fillId="0" borderId="0" xfId="0" applyFont="1" applyProtection="1">
      <protection hidden="1"/>
    </xf>
    <xf numFmtId="0" fontId="14" fillId="0" borderId="0" xfId="1" applyFont="1" applyFill="1" applyBorder="1" applyAlignment="1" applyProtection="1">
      <alignment vertical="center" wrapText="1"/>
      <protection hidden="1"/>
    </xf>
    <xf numFmtId="0" fontId="12" fillId="0" borderId="0" xfId="1" applyFont="1" applyFill="1" applyBorder="1" applyAlignment="1" applyProtection="1">
      <alignment horizontal="center" vertical="center" wrapText="1"/>
      <protection hidden="1"/>
    </xf>
    <xf numFmtId="0" fontId="9" fillId="0" borderId="0" xfId="0" applyFont="1" applyFill="1" applyBorder="1" applyProtection="1">
      <protection hidden="1"/>
    </xf>
    <xf numFmtId="0" fontId="17" fillId="0" borderId="0" xfId="0" applyFont="1" applyAlignment="1" applyProtection="1">
      <alignment horizontal="left" vertical="top" wrapText="1"/>
      <protection hidden="1"/>
    </xf>
    <xf numFmtId="0" fontId="13" fillId="0" borderId="0" xfId="1" applyFont="1" applyFill="1" applyBorder="1" applyAlignment="1" applyProtection="1">
      <alignment horizontal="left" vertical="center"/>
      <protection hidden="1"/>
    </xf>
    <xf numFmtId="0" fontId="10" fillId="0" borderId="0" xfId="0" applyFont="1" applyBorder="1" applyAlignment="1" applyProtection="1">
      <alignment horizontal="left"/>
      <protection hidden="1"/>
    </xf>
    <xf numFmtId="0" fontId="14" fillId="0" borderId="15" xfId="5" applyFont="1" applyFill="1" applyBorder="1" applyAlignment="1" applyProtection="1">
      <alignment vertical="center" wrapText="1"/>
      <protection hidden="1"/>
    </xf>
    <xf numFmtId="49" fontId="23" fillId="6" borderId="11" xfId="5" applyNumberFormat="1" applyFont="1" applyFill="1" applyBorder="1" applyAlignment="1" applyProtection="1">
      <alignment vertical="center" textRotation="90" wrapText="1"/>
      <protection hidden="1"/>
    </xf>
    <xf numFmtId="0" fontId="10" fillId="0" borderId="0" xfId="0" applyFont="1" applyFill="1" applyBorder="1" applyProtection="1">
      <protection hidden="1"/>
    </xf>
    <xf numFmtId="0" fontId="11" fillId="0" borderId="0" xfId="5" applyFont="1" applyFill="1" applyBorder="1" applyAlignment="1" applyProtection="1">
      <alignment horizontal="left" vertical="center"/>
      <protection hidden="1"/>
    </xf>
    <xf numFmtId="4" fontId="11" fillId="6" borderId="11" xfId="7" applyNumberFormat="1" applyFont="1" applyFill="1" applyBorder="1" applyAlignment="1" applyProtection="1">
      <alignment horizontal="right" vertical="center"/>
      <protection hidden="1"/>
    </xf>
    <xf numFmtId="0" fontId="11" fillId="0" borderId="0" xfId="5" applyFont="1" applyFill="1" applyBorder="1" applyAlignment="1" applyProtection="1">
      <alignment horizontal="center" vertical="center" wrapText="1"/>
      <protection hidden="1"/>
    </xf>
    <xf numFmtId="4" fontId="11" fillId="6" borderId="11" xfId="7" applyNumberFormat="1" applyFont="1" applyFill="1" applyBorder="1" applyAlignment="1" applyProtection="1">
      <alignment horizontal="right" vertical="center" wrapText="1"/>
      <protection hidden="1"/>
    </xf>
    <xf numFmtId="4" fontId="11" fillId="6" borderId="12" xfId="7" applyNumberFormat="1" applyFont="1" applyFill="1" applyBorder="1" applyAlignment="1" applyProtection="1">
      <alignment horizontal="right" vertical="center" wrapText="1"/>
      <protection hidden="1"/>
    </xf>
    <xf numFmtId="165" fontId="11" fillId="0" borderId="0" xfId="5" applyNumberFormat="1" applyFont="1" applyFill="1" applyBorder="1" applyAlignment="1" applyProtection="1">
      <alignment vertical="center" wrapText="1"/>
      <protection hidden="1"/>
    </xf>
    <xf numFmtId="0" fontId="10" fillId="0" borderId="0" xfId="0" applyFont="1" applyAlignment="1" applyProtection="1">
      <alignment vertical="top" wrapText="1"/>
      <protection hidden="1"/>
    </xf>
    <xf numFmtId="49" fontId="24" fillId="2" borderId="10" xfId="5" applyNumberFormat="1" applyFont="1" applyFill="1" applyBorder="1" applyAlignment="1" applyProtection="1">
      <alignment textRotation="90"/>
      <protection hidden="1"/>
    </xf>
    <xf numFmtId="49" fontId="24" fillId="2" borderId="11" xfId="5" applyNumberFormat="1" applyFont="1" applyFill="1" applyBorder="1" applyAlignment="1" applyProtection="1">
      <alignment textRotation="90"/>
      <protection hidden="1"/>
    </xf>
    <xf numFmtId="0" fontId="10" fillId="0" borderId="4" xfId="0" applyFont="1" applyFill="1" applyBorder="1" applyProtection="1">
      <protection hidden="1"/>
    </xf>
    <xf numFmtId="0" fontId="11" fillId="3" borderId="4" xfId="5" applyFont="1" applyFill="1" applyBorder="1" applyAlignment="1" applyProtection="1">
      <alignment horizontal="center" vertical="center" wrapText="1"/>
      <protection hidden="1"/>
    </xf>
    <xf numFmtId="0" fontId="10" fillId="0" borderId="4" xfId="0" applyFont="1" applyBorder="1" applyProtection="1">
      <protection hidden="1"/>
    </xf>
    <xf numFmtId="0" fontId="11" fillId="0" borderId="7" xfId="5" applyFont="1" applyFill="1" applyBorder="1" applyAlignment="1" applyProtection="1">
      <alignment horizontal="left" vertical="center" wrapText="1" indent="1"/>
      <protection hidden="1"/>
    </xf>
    <xf numFmtId="0" fontId="0" fillId="0" borderId="7" xfId="0" applyFill="1" applyBorder="1" applyProtection="1">
      <protection hidden="1"/>
    </xf>
    <xf numFmtId="0" fontId="0" fillId="0" borderId="0" xfId="0" applyFill="1" applyBorder="1" applyProtection="1">
      <protection hidden="1"/>
    </xf>
    <xf numFmtId="0" fontId="11" fillId="0" borderId="0" xfId="5" applyFont="1" applyFill="1" applyBorder="1" applyAlignment="1" applyProtection="1">
      <alignment horizontal="left" vertical="center" wrapText="1" indent="1"/>
      <protection hidden="1"/>
    </xf>
    <xf numFmtId="0" fontId="11" fillId="0" borderId="0" xfId="0" applyFont="1" applyFill="1" applyAlignment="1" applyProtection="1">
      <alignment vertical="center" wrapText="1"/>
      <protection hidden="1"/>
    </xf>
    <xf numFmtId="0" fontId="11" fillId="0" borderId="0" xfId="0" applyFont="1" applyFill="1" applyAlignment="1" applyProtection="1">
      <alignment vertical="center"/>
      <protection hidden="1"/>
    </xf>
    <xf numFmtId="0" fontId="19" fillId="0" borderId="0" xfId="1" applyFont="1" applyFill="1" applyBorder="1" applyAlignment="1" applyProtection="1">
      <alignment horizontal="center" vertical="center" wrapText="1"/>
      <protection hidden="1"/>
    </xf>
    <xf numFmtId="0" fontId="35" fillId="0" borderId="0" xfId="0" applyFont="1" applyFill="1" applyBorder="1" applyProtection="1">
      <protection hidden="1"/>
    </xf>
    <xf numFmtId="0" fontId="19" fillId="0" borderId="0" xfId="0" applyFont="1" applyFill="1" applyProtection="1">
      <protection hidden="1"/>
    </xf>
    <xf numFmtId="0" fontId="19" fillId="0" borderId="4" xfId="0" applyFont="1" applyFill="1" applyBorder="1" applyProtection="1">
      <protection hidden="1"/>
    </xf>
    <xf numFmtId="0" fontId="0" fillId="0" borderId="0" xfId="0" applyProtection="1">
      <protection hidden="1"/>
    </xf>
    <xf numFmtId="49" fontId="14" fillId="6" borderId="3" xfId="5" applyNumberFormat="1" applyFont="1" applyFill="1" applyBorder="1" applyAlignment="1" applyProtection="1">
      <alignment vertical="center" wrapText="1"/>
      <protection hidden="1"/>
    </xf>
    <xf numFmtId="49" fontId="14" fillId="6" borderId="5" xfId="5" applyNumberFormat="1" applyFont="1" applyFill="1" applyBorder="1" applyAlignment="1" applyProtection="1">
      <alignment vertical="center" wrapText="1"/>
      <protection hidden="1"/>
    </xf>
    <xf numFmtId="0" fontId="21" fillId="5" borderId="0" xfId="0" applyFont="1" applyFill="1" applyProtection="1">
      <protection hidden="1"/>
    </xf>
    <xf numFmtId="164" fontId="11" fillId="0" borderId="0" xfId="7" applyNumberFormat="1" applyFont="1" applyFill="1" applyBorder="1" applyAlignment="1" applyProtection="1">
      <alignment horizontal="center" vertical="center"/>
      <protection hidden="1"/>
    </xf>
    <xf numFmtId="49" fontId="24" fillId="2" borderId="5" xfId="5" applyNumberFormat="1" applyFont="1" applyFill="1" applyBorder="1" applyAlignment="1" applyProtection="1">
      <alignment textRotation="90"/>
      <protection hidden="1"/>
    </xf>
    <xf numFmtId="49" fontId="24" fillId="2" borderId="5" xfId="5" applyNumberFormat="1" applyFont="1" applyFill="1" applyBorder="1" applyAlignment="1" applyProtection="1">
      <alignment horizontal="center" textRotation="90"/>
      <protection hidden="1"/>
    </xf>
    <xf numFmtId="164" fontId="11" fillId="2" borderId="45" xfId="7" applyNumberFormat="1" applyFont="1" applyFill="1" applyBorder="1" applyAlignment="1" applyProtection="1">
      <alignment horizontal="center" vertical="center" wrapText="1"/>
      <protection hidden="1"/>
    </xf>
    <xf numFmtId="0" fontId="11" fillId="2" borderId="20" xfId="1" applyFont="1" applyFill="1" applyBorder="1" applyAlignment="1" applyProtection="1">
      <alignment horizontal="center" vertical="center" wrapText="1"/>
      <protection hidden="1"/>
    </xf>
    <xf numFmtId="0" fontId="11" fillId="6" borderId="46" xfId="1" applyFont="1" applyFill="1" applyBorder="1" applyAlignment="1" applyProtection="1">
      <alignment horizontal="center" vertical="center" wrapText="1"/>
      <protection hidden="1"/>
    </xf>
    <xf numFmtId="0" fontId="11" fillId="2" borderId="21" xfId="1" applyFont="1" applyFill="1" applyBorder="1" applyAlignment="1" applyProtection="1">
      <alignment horizontal="center" vertical="center" wrapText="1"/>
      <protection hidden="1"/>
    </xf>
    <xf numFmtId="0" fontId="11" fillId="2" borderId="45" xfId="1" applyFont="1" applyFill="1" applyBorder="1" applyAlignment="1" applyProtection="1">
      <alignment horizontal="center" vertical="center" wrapText="1"/>
      <protection hidden="1"/>
    </xf>
    <xf numFmtId="0" fontId="11" fillId="6" borderId="0" xfId="1" applyNumberFormat="1" applyFont="1" applyFill="1" applyBorder="1" applyAlignment="1" applyProtection="1">
      <alignment horizontal="center" vertical="center"/>
    </xf>
    <xf numFmtId="49" fontId="16" fillId="4" borderId="19" xfId="5" applyNumberFormat="1" applyFont="1" applyFill="1" applyBorder="1" applyAlignment="1" applyProtection="1">
      <alignment horizontal="left" vertical="center"/>
      <protection locked="0"/>
    </xf>
    <xf numFmtId="0" fontId="16" fillId="4" borderId="18" xfId="5" applyNumberFormat="1" applyFont="1" applyFill="1" applyBorder="1" applyAlignment="1" applyProtection="1">
      <alignment horizontal="left" vertical="center" wrapText="1"/>
      <protection locked="0"/>
    </xf>
    <xf numFmtId="49" fontId="16" fillId="4" borderId="23" xfId="5" applyNumberFormat="1" applyFont="1" applyFill="1" applyBorder="1" applyAlignment="1" applyProtection="1">
      <alignment horizontal="left" vertical="center"/>
      <protection locked="0"/>
    </xf>
    <xf numFmtId="49" fontId="16" fillId="4" borderId="21" xfId="5" applyNumberFormat="1" applyFont="1" applyFill="1" applyBorder="1" applyAlignment="1" applyProtection="1">
      <alignment horizontal="left" vertical="center"/>
      <protection locked="0"/>
    </xf>
    <xf numFmtId="49" fontId="24" fillId="6" borderId="10" xfId="5" applyNumberFormat="1" applyFont="1" applyFill="1" applyBorder="1" applyAlignment="1" applyProtection="1">
      <alignment horizontal="center" vertical="center" textRotation="90" wrapText="1"/>
      <protection hidden="1"/>
    </xf>
    <xf numFmtId="164" fontId="11" fillId="2" borderId="20" xfId="7" applyNumberFormat="1" applyFont="1" applyFill="1" applyBorder="1" applyAlignment="1" applyProtection="1">
      <alignment horizontal="center" vertical="center" wrapText="1"/>
      <protection hidden="1"/>
    </xf>
    <xf numFmtId="0" fontId="10" fillId="0" borderId="0" xfId="0" applyFont="1" applyBorder="1" applyAlignment="1" applyProtection="1">
      <alignment horizontal="left" vertical="top" wrapText="1"/>
      <protection hidden="1"/>
    </xf>
    <xf numFmtId="0" fontId="10" fillId="5" borderId="0" xfId="0" applyFont="1" applyFill="1" applyProtection="1"/>
    <xf numFmtId="0" fontId="10" fillId="0" borderId="0" xfId="0" applyFont="1" applyProtection="1"/>
    <xf numFmtId="0" fontId="21" fillId="5" borderId="0" xfId="0" applyFont="1" applyFill="1" applyAlignment="1" applyProtection="1"/>
    <xf numFmtId="0" fontId="10" fillId="5" borderId="0" xfId="0" applyFont="1" applyFill="1" applyAlignment="1" applyProtection="1"/>
    <xf numFmtId="0" fontId="19" fillId="5" borderId="0" xfId="0" applyFont="1" applyFill="1" applyAlignment="1" applyProtection="1">
      <alignment vertical="center"/>
    </xf>
    <xf numFmtId="0" fontId="10" fillId="0" borderId="0" xfId="0" applyFont="1" applyFill="1" applyProtection="1"/>
    <xf numFmtId="0" fontId="10" fillId="0" borderId="0" xfId="0" applyFont="1" applyAlignment="1" applyProtection="1">
      <alignment vertical="center"/>
    </xf>
    <xf numFmtId="4" fontId="16" fillId="3" borderId="9" xfId="7" applyNumberFormat="1" applyFont="1" applyFill="1" applyBorder="1" applyAlignment="1" applyProtection="1">
      <alignment horizontal="center" vertical="center"/>
    </xf>
    <xf numFmtId="0" fontId="10" fillId="0" borderId="0" xfId="0" applyFont="1" applyFill="1" applyBorder="1" applyProtection="1"/>
    <xf numFmtId="0" fontId="11" fillId="0" borderId="0" xfId="5" applyFont="1" applyFill="1" applyBorder="1" applyAlignment="1" applyProtection="1">
      <alignment horizontal="left" vertical="center"/>
    </xf>
    <xf numFmtId="44" fontId="14" fillId="0" borderId="0" xfId="6" applyFont="1" applyFill="1" applyBorder="1" applyAlignment="1" applyProtection="1">
      <alignment vertical="center" wrapText="1"/>
    </xf>
    <xf numFmtId="164" fontId="11" fillId="0" borderId="0" xfId="7" applyNumberFormat="1" applyFont="1" applyFill="1" applyBorder="1" applyAlignment="1" applyProtection="1">
      <alignment horizontal="right" vertical="center"/>
    </xf>
    <xf numFmtId="0" fontId="0" fillId="0" borderId="0" xfId="0" applyProtection="1"/>
    <xf numFmtId="49" fontId="16" fillId="4" borderId="18" xfId="1" applyNumberFormat="1" applyFont="1" applyFill="1" applyBorder="1" applyAlignment="1" applyProtection="1">
      <alignment vertical="center"/>
      <protection locked="0"/>
    </xf>
    <xf numFmtId="49" fontId="16" fillId="4" borderId="43" xfId="1" applyNumberFormat="1" applyFont="1" applyFill="1" applyBorder="1" applyAlignment="1" applyProtection="1">
      <alignment vertical="center" wrapText="1"/>
      <protection locked="0"/>
    </xf>
    <xf numFmtId="49" fontId="16" fillId="4" borderId="22" xfId="1" applyNumberFormat="1" applyFont="1" applyFill="1" applyBorder="1" applyAlignment="1" applyProtection="1">
      <alignment vertical="center"/>
      <protection locked="0"/>
    </xf>
    <xf numFmtId="49" fontId="16" fillId="4" borderId="44" xfId="1" applyNumberFormat="1" applyFont="1" applyFill="1" applyBorder="1" applyAlignment="1" applyProtection="1">
      <alignment vertical="center"/>
      <protection locked="0"/>
    </xf>
    <xf numFmtId="49" fontId="16" fillId="4" borderId="20" xfId="1" applyNumberFormat="1" applyFont="1" applyFill="1" applyBorder="1" applyAlignment="1" applyProtection="1">
      <alignment vertical="center"/>
      <protection locked="0"/>
    </xf>
    <xf numFmtId="49" fontId="16" fillId="4" borderId="45" xfId="1" applyNumberFormat="1" applyFont="1" applyFill="1" applyBorder="1" applyAlignment="1" applyProtection="1">
      <alignment vertical="center"/>
      <protection locked="0"/>
    </xf>
    <xf numFmtId="1" fontId="16" fillId="4" borderId="19" xfId="1" applyNumberFormat="1" applyFont="1" applyFill="1" applyBorder="1" applyAlignment="1" applyProtection="1">
      <alignment horizontal="right" vertical="center"/>
      <protection locked="0"/>
    </xf>
    <xf numFmtId="0" fontId="16" fillId="3" borderId="43" xfId="1" applyNumberFormat="1" applyFont="1" applyFill="1" applyBorder="1" applyAlignment="1" applyProtection="1">
      <alignment horizontal="center" vertical="center"/>
    </xf>
    <xf numFmtId="1" fontId="16" fillId="4" borderId="23" xfId="1" applyNumberFormat="1" applyFont="1" applyFill="1" applyBorder="1" applyAlignment="1" applyProtection="1">
      <alignment horizontal="right" vertical="center"/>
      <protection locked="0"/>
    </xf>
    <xf numFmtId="0" fontId="16" fillId="3" borderId="44" xfId="1" applyNumberFormat="1" applyFont="1" applyFill="1" applyBorder="1" applyAlignment="1" applyProtection="1">
      <alignment horizontal="center" vertical="center"/>
    </xf>
    <xf numFmtId="1" fontId="16" fillId="4" borderId="21" xfId="1" applyNumberFormat="1" applyFont="1" applyFill="1" applyBorder="1" applyAlignment="1" applyProtection="1">
      <alignment horizontal="right" vertical="center"/>
      <protection locked="0"/>
    </xf>
    <xf numFmtId="0" fontId="16" fillId="3" borderId="45" xfId="1" applyNumberFormat="1" applyFont="1" applyFill="1" applyBorder="1" applyAlignment="1" applyProtection="1">
      <alignment horizontal="center" vertical="center"/>
    </xf>
    <xf numFmtId="0" fontId="16" fillId="3" borderId="18" xfId="1" applyNumberFormat="1" applyFont="1" applyFill="1" applyBorder="1" applyAlignment="1" applyProtection="1">
      <alignment horizontal="right" vertical="center"/>
    </xf>
    <xf numFmtId="0" fontId="16" fillId="3" borderId="19" xfId="1" applyNumberFormat="1" applyFont="1" applyFill="1" applyBorder="1" applyAlignment="1" applyProtection="1">
      <alignment horizontal="right" vertical="center"/>
    </xf>
    <xf numFmtId="0" fontId="16" fillId="3" borderId="19" xfId="1" applyNumberFormat="1" applyFont="1" applyFill="1" applyBorder="1" applyAlignment="1" applyProtection="1">
      <alignment horizontal="center" vertical="center"/>
    </xf>
    <xf numFmtId="0" fontId="16" fillId="3" borderId="22" xfId="1" applyNumberFormat="1" applyFont="1" applyFill="1" applyBorder="1" applyAlignment="1" applyProtection="1">
      <alignment horizontal="right" vertical="center"/>
    </xf>
    <xf numFmtId="0" fontId="16" fillId="3" borderId="23" xfId="1" applyNumberFormat="1" applyFont="1" applyFill="1" applyBorder="1" applyAlignment="1" applyProtection="1">
      <alignment horizontal="right" vertical="center"/>
    </xf>
    <xf numFmtId="0" fontId="16" fillId="3" borderId="23" xfId="1" applyNumberFormat="1" applyFont="1" applyFill="1" applyBorder="1" applyAlignment="1" applyProtection="1">
      <alignment horizontal="center" vertical="center"/>
    </xf>
    <xf numFmtId="0" fontId="16" fillId="3" borderId="20" xfId="1" applyNumberFormat="1" applyFont="1" applyFill="1" applyBorder="1" applyAlignment="1" applyProtection="1">
      <alignment horizontal="right" vertical="center"/>
    </xf>
    <xf numFmtId="0" fontId="16" fillId="3" borderId="21" xfId="1" applyNumberFormat="1" applyFont="1" applyFill="1" applyBorder="1" applyAlignment="1" applyProtection="1">
      <alignment horizontal="right" vertical="center"/>
    </xf>
    <xf numFmtId="0" fontId="16" fillId="3" borderId="21" xfId="1" applyNumberFormat="1" applyFont="1" applyFill="1" applyBorder="1" applyAlignment="1" applyProtection="1">
      <alignment horizontal="center" vertical="center"/>
    </xf>
    <xf numFmtId="0" fontId="17" fillId="0" borderId="9" xfId="0" applyFont="1" applyFill="1" applyBorder="1" applyAlignment="1" applyProtection="1">
      <alignment horizontal="center" vertical="center"/>
    </xf>
    <xf numFmtId="4" fontId="16" fillId="3" borderId="37" xfId="7" applyNumberFormat="1" applyFont="1" applyFill="1" applyBorder="1" applyAlignment="1" applyProtection="1">
      <alignment horizontal="right" vertical="center" wrapText="1"/>
    </xf>
    <xf numFmtId="4" fontId="16" fillId="3" borderId="48" xfId="7" applyNumberFormat="1" applyFont="1" applyFill="1" applyBorder="1" applyAlignment="1" applyProtection="1">
      <alignment horizontal="right" vertical="center" wrapText="1"/>
    </xf>
    <xf numFmtId="0" fontId="16" fillId="4" borderId="32" xfId="5" applyNumberFormat="1" applyFont="1" applyFill="1" applyBorder="1" applyAlignment="1" applyProtection="1">
      <alignment horizontal="left" vertical="center" wrapText="1"/>
      <protection locked="0"/>
    </xf>
    <xf numFmtId="49" fontId="16" fillId="4" borderId="33" xfId="5" applyNumberFormat="1" applyFont="1" applyFill="1" applyBorder="1" applyAlignment="1" applyProtection="1">
      <alignment horizontal="left" vertical="center"/>
      <protection locked="0"/>
    </xf>
    <xf numFmtId="39" fontId="16" fillId="4" borderId="34" xfId="6" applyNumberFormat="1" applyFont="1" applyFill="1" applyBorder="1" applyAlignment="1" applyProtection="1">
      <alignment horizontal="right" vertical="center" wrapText="1"/>
      <protection locked="0"/>
    </xf>
    <xf numFmtId="0" fontId="16" fillId="4" borderId="22" xfId="5" applyNumberFormat="1" applyFont="1" applyFill="1" applyBorder="1" applyAlignment="1" applyProtection="1">
      <alignment horizontal="left" vertical="center" wrapText="1"/>
      <protection locked="0"/>
    </xf>
    <xf numFmtId="39" fontId="16" fillId="4" borderId="23" xfId="6" applyNumberFormat="1" applyFont="1" applyFill="1" applyBorder="1" applyAlignment="1" applyProtection="1">
      <alignment horizontal="right" vertical="center" wrapText="1"/>
      <protection locked="0"/>
    </xf>
    <xf numFmtId="39" fontId="16" fillId="4" borderId="25" xfId="6" applyNumberFormat="1" applyFont="1" applyFill="1" applyBorder="1" applyAlignment="1" applyProtection="1">
      <alignment horizontal="right" vertical="center" wrapText="1"/>
      <protection locked="0"/>
    </xf>
    <xf numFmtId="39" fontId="16" fillId="4" borderId="21" xfId="6" applyNumberFormat="1" applyFont="1" applyFill="1" applyBorder="1" applyAlignment="1" applyProtection="1">
      <alignment horizontal="right" vertical="center" wrapText="1"/>
      <protection locked="0"/>
    </xf>
    <xf numFmtId="4" fontId="16" fillId="3" borderId="19" xfId="7" applyNumberFormat="1" applyFont="1" applyFill="1" applyBorder="1" applyAlignment="1" applyProtection="1">
      <alignment horizontal="right" vertical="center" wrapText="1"/>
    </xf>
    <xf numFmtId="4" fontId="16" fillId="3" borderId="43" xfId="7" applyNumberFormat="1" applyFont="1" applyFill="1" applyBorder="1" applyAlignment="1" applyProtection="1">
      <alignment horizontal="right" vertical="center" wrapText="1"/>
    </xf>
    <xf numFmtId="4" fontId="16" fillId="3" borderId="23" xfId="7" applyNumberFormat="1" applyFont="1" applyFill="1" applyBorder="1" applyAlignment="1" applyProtection="1">
      <alignment horizontal="right" vertical="center" wrapText="1"/>
    </xf>
    <xf numFmtId="4" fontId="16" fillId="3" borderId="44" xfId="7" applyNumberFormat="1" applyFont="1" applyFill="1" applyBorder="1" applyAlignment="1" applyProtection="1">
      <alignment horizontal="right" vertical="center" wrapText="1"/>
    </xf>
    <xf numFmtId="4" fontId="16" fillId="3" borderId="21" xfId="7" applyNumberFormat="1" applyFont="1" applyFill="1" applyBorder="1" applyAlignment="1" applyProtection="1">
      <alignment horizontal="right" vertical="center" wrapText="1"/>
    </xf>
    <xf numFmtId="4" fontId="16" fillId="3" borderId="45" xfId="7" applyNumberFormat="1" applyFont="1" applyFill="1" applyBorder="1" applyAlignment="1" applyProtection="1">
      <alignment horizontal="right" vertical="center" wrapText="1"/>
    </xf>
    <xf numFmtId="4" fontId="16" fillId="3" borderId="37" xfId="5" applyNumberFormat="1" applyFont="1" applyFill="1" applyBorder="1" applyAlignment="1" applyProtection="1">
      <alignment horizontal="right" vertical="center" wrapText="1"/>
    </xf>
    <xf numFmtId="0" fontId="16" fillId="4" borderId="19" xfId="7" applyNumberFormat="1" applyFont="1" applyFill="1" applyBorder="1" applyAlignment="1" applyProtection="1">
      <alignment horizontal="left" vertical="center" wrapText="1"/>
      <protection locked="0"/>
    </xf>
    <xf numFmtId="0" fontId="16" fillId="4" borderId="23" xfId="7" applyNumberFormat="1" applyFont="1" applyFill="1" applyBorder="1" applyAlignment="1" applyProtection="1">
      <alignment horizontal="left" vertical="center" wrapText="1"/>
      <protection locked="0"/>
    </xf>
    <xf numFmtId="0" fontId="16" fillId="4" borderId="21" xfId="7" applyNumberFormat="1" applyFont="1" applyFill="1" applyBorder="1" applyAlignment="1" applyProtection="1">
      <alignment horizontal="left" vertical="center" wrapText="1"/>
      <protection locked="0"/>
    </xf>
    <xf numFmtId="4" fontId="16" fillId="3" borderId="50" xfId="7" applyNumberFormat="1" applyFont="1" applyFill="1" applyBorder="1" applyAlignment="1" applyProtection="1">
      <alignment horizontal="right" vertical="center" wrapText="1"/>
    </xf>
    <xf numFmtId="4" fontId="16" fillId="3" borderId="50" xfId="5" applyNumberFormat="1" applyFont="1" applyFill="1" applyBorder="1" applyAlignment="1" applyProtection="1">
      <alignment horizontal="right" vertical="center" wrapText="1"/>
    </xf>
    <xf numFmtId="0" fontId="16" fillId="3" borderId="50" xfId="5" applyNumberFormat="1" applyFont="1" applyFill="1" applyBorder="1" applyAlignment="1" applyProtection="1">
      <alignment horizontal="center" vertical="center" wrapText="1"/>
    </xf>
    <xf numFmtId="39" fontId="16" fillId="4" borderId="19" xfId="6" applyNumberFormat="1" applyFont="1" applyFill="1" applyBorder="1" applyAlignment="1" applyProtection="1">
      <alignment horizontal="right" vertical="center" wrapText="1"/>
      <protection locked="0"/>
    </xf>
    <xf numFmtId="39" fontId="16" fillId="4" borderId="43" xfId="6" applyNumberFormat="1" applyFont="1" applyFill="1" applyBorder="1" applyAlignment="1" applyProtection="1">
      <alignment horizontal="right" vertical="center" wrapText="1"/>
      <protection locked="0"/>
    </xf>
    <xf numFmtId="39" fontId="16" fillId="4" borderId="44" xfId="6" applyNumberFormat="1" applyFont="1" applyFill="1" applyBorder="1" applyAlignment="1" applyProtection="1">
      <alignment horizontal="right" vertical="center" wrapText="1"/>
      <protection locked="0"/>
    </xf>
    <xf numFmtId="0" fontId="16" fillId="4" borderId="20" xfId="5" applyNumberFormat="1" applyFont="1" applyFill="1" applyBorder="1" applyAlignment="1" applyProtection="1">
      <alignment horizontal="left" vertical="center" wrapText="1"/>
      <protection locked="0"/>
    </xf>
    <xf numFmtId="39" fontId="16" fillId="4" borderId="45" xfId="6" applyNumberFormat="1" applyFont="1" applyFill="1" applyBorder="1" applyAlignment="1" applyProtection="1">
      <alignment horizontal="right" vertical="center" wrapText="1"/>
      <protection locked="0"/>
    </xf>
    <xf numFmtId="4" fontId="16" fillId="3" borderId="37" xfId="7" applyNumberFormat="1" applyFont="1" applyFill="1" applyBorder="1" applyAlignment="1" applyProtection="1">
      <alignment horizontal="right" vertical="center" wrapText="1"/>
      <protection locked="0"/>
    </xf>
    <xf numFmtId="4" fontId="16" fillId="0" borderId="37" xfId="7" applyNumberFormat="1" applyFont="1" applyFill="1" applyBorder="1" applyAlignment="1" applyProtection="1">
      <alignment horizontal="right" vertical="center" wrapText="1"/>
      <protection locked="0"/>
    </xf>
    <xf numFmtId="2" fontId="16" fillId="0" borderId="50" xfId="7" applyNumberFormat="1" applyFont="1" applyFill="1" applyBorder="1" applyAlignment="1" applyProtection="1">
      <alignment horizontal="right" vertical="center" wrapText="1"/>
      <protection locked="0"/>
    </xf>
    <xf numFmtId="0" fontId="21" fillId="5" borderId="0" xfId="0" applyFont="1" applyFill="1" applyProtection="1"/>
    <xf numFmtId="0" fontId="37" fillId="5" borderId="0" xfId="0" applyFont="1" applyFill="1" applyProtection="1"/>
    <xf numFmtId="0" fontId="19" fillId="5" borderId="0" xfId="0" applyFont="1" applyFill="1" applyAlignment="1" applyProtection="1">
      <alignment vertical="center" wrapText="1"/>
    </xf>
    <xf numFmtId="0" fontId="10" fillId="0" borderId="0" xfId="0" applyFont="1" applyAlignment="1" applyProtection="1">
      <alignment vertical="top" wrapText="1"/>
    </xf>
    <xf numFmtId="0" fontId="7" fillId="0" borderId="0" xfId="0" applyFont="1" applyAlignment="1" applyProtection="1">
      <alignment horizontal="left" vertical="top" wrapText="1"/>
    </xf>
    <xf numFmtId="0" fontId="10" fillId="0" borderId="0" xfId="0" applyFont="1" applyAlignment="1" applyProtection="1">
      <alignment horizontal="left" vertical="top" wrapText="1"/>
    </xf>
    <xf numFmtId="49" fontId="24" fillId="2" borderId="10" xfId="5" applyNumberFormat="1" applyFont="1" applyFill="1" applyBorder="1" applyAlignment="1" applyProtection="1">
      <alignment textRotation="90"/>
    </xf>
    <xf numFmtId="49" fontId="24" fillId="2" borderId="11" xfId="5" applyNumberFormat="1" applyFont="1" applyFill="1" applyBorder="1" applyAlignment="1" applyProtection="1">
      <alignment textRotation="90"/>
    </xf>
    <xf numFmtId="49" fontId="11" fillId="2" borderId="21" xfId="6" applyNumberFormat="1" applyFont="1" applyFill="1" applyBorder="1" applyAlignment="1" applyProtection="1">
      <alignment horizontal="center" vertical="center" wrapText="1"/>
    </xf>
    <xf numFmtId="49" fontId="11" fillId="2" borderId="45" xfId="6" applyNumberFormat="1" applyFont="1" applyFill="1" applyBorder="1" applyAlignment="1" applyProtection="1">
      <alignment horizontal="center" vertical="center" wrapText="1"/>
    </xf>
    <xf numFmtId="0" fontId="11" fillId="2" borderId="20" xfId="7" applyNumberFormat="1" applyFont="1" applyFill="1" applyBorder="1" applyAlignment="1" applyProtection="1">
      <alignment horizontal="center" vertical="center" wrapText="1"/>
    </xf>
    <xf numFmtId="164" fontId="11" fillId="2" borderId="21" xfId="7" applyNumberFormat="1" applyFont="1" applyFill="1" applyBorder="1" applyAlignment="1" applyProtection="1">
      <alignment horizontal="center" vertical="center" wrapText="1"/>
    </xf>
    <xf numFmtId="164" fontId="11" fillId="2" borderId="24" xfId="7" applyNumberFormat="1" applyFont="1" applyFill="1" applyBorder="1" applyAlignment="1" applyProtection="1">
      <alignment horizontal="center" vertical="center" wrapText="1"/>
    </xf>
    <xf numFmtId="49" fontId="24" fillId="2" borderId="11" xfId="5" applyNumberFormat="1" applyFont="1" applyFill="1" applyBorder="1" applyAlignment="1" applyProtection="1">
      <alignment horizontal="center" textRotation="90"/>
    </xf>
    <xf numFmtId="49" fontId="14" fillId="6" borderId="11" xfId="5" applyNumberFormat="1" applyFont="1" applyFill="1" applyBorder="1" applyAlignment="1" applyProtection="1">
      <alignment vertical="center" wrapText="1"/>
    </xf>
    <xf numFmtId="49" fontId="14" fillId="6" borderId="12" xfId="5" applyNumberFormat="1" applyFont="1" applyFill="1" applyBorder="1" applyAlignment="1" applyProtection="1">
      <alignment vertical="center" wrapText="1"/>
    </xf>
    <xf numFmtId="0" fontId="11" fillId="0" borderId="7" xfId="5" applyFont="1" applyFill="1" applyBorder="1" applyAlignment="1" applyProtection="1">
      <alignment horizontal="left" vertical="center" wrapText="1" indent="1"/>
    </xf>
    <xf numFmtId="0" fontId="0" fillId="0" borderId="7" xfId="0" applyFill="1" applyBorder="1" applyProtection="1"/>
    <xf numFmtId="0" fontId="0" fillId="0" borderId="0" xfId="0" applyFill="1" applyBorder="1" applyProtection="1"/>
    <xf numFmtId="0" fontId="10" fillId="0" borderId="0" xfId="0" applyFont="1" applyFill="1" applyBorder="1" applyAlignment="1" applyProtection="1"/>
    <xf numFmtId="49" fontId="14" fillId="0" borderId="0" xfId="5" applyNumberFormat="1" applyFont="1" applyFill="1" applyBorder="1" applyAlignment="1" applyProtection="1">
      <alignment vertical="center" wrapText="1"/>
    </xf>
    <xf numFmtId="0" fontId="11" fillId="0" borderId="0" xfId="5" applyFont="1" applyFill="1" applyBorder="1" applyAlignment="1" applyProtection="1">
      <alignment horizontal="left" vertical="center" wrapText="1" indent="1"/>
    </xf>
    <xf numFmtId="4" fontId="17" fillId="4" borderId="50" xfId="10" applyNumberFormat="1" applyFont="1" applyFill="1" applyBorder="1" applyAlignment="1" applyProtection="1">
      <alignment vertical="center"/>
      <protection locked="0"/>
    </xf>
    <xf numFmtId="0" fontId="7" fillId="0" borderId="0" xfId="0" applyFont="1" applyBorder="1" applyAlignment="1" applyProtection="1">
      <alignment horizontal="left" vertical="top" wrapText="1"/>
      <protection hidden="1"/>
    </xf>
    <xf numFmtId="49" fontId="11" fillId="6" borderId="18" xfId="5" applyNumberFormat="1" applyFont="1" applyFill="1" applyBorder="1" applyAlignment="1" applyProtection="1">
      <alignment horizontal="left" vertical="center" wrapText="1" indent="1"/>
      <protection hidden="1"/>
    </xf>
    <xf numFmtId="4" fontId="16" fillId="4" borderId="18" xfId="7" applyNumberFormat="1" applyFont="1" applyFill="1" applyBorder="1" applyAlignment="1" applyProtection="1">
      <alignment horizontal="right" vertical="center" wrapText="1"/>
      <protection locked="0"/>
    </xf>
    <xf numFmtId="4" fontId="16" fillId="4" borderId="22" xfId="7" applyNumberFormat="1" applyFont="1" applyFill="1" applyBorder="1" applyAlignment="1" applyProtection="1">
      <alignment horizontal="right" vertical="center" wrapText="1"/>
      <protection locked="0"/>
    </xf>
    <xf numFmtId="4" fontId="16" fillId="4" borderId="20" xfId="7" applyNumberFormat="1" applyFont="1" applyFill="1" applyBorder="1" applyAlignment="1" applyProtection="1">
      <alignment horizontal="right" vertical="center" wrapText="1"/>
      <protection locked="0"/>
    </xf>
    <xf numFmtId="0" fontId="10" fillId="6" borderId="36" xfId="0" applyFont="1" applyFill="1" applyBorder="1" applyProtection="1">
      <protection hidden="1"/>
    </xf>
    <xf numFmtId="4" fontId="16" fillId="4" borderId="48" xfId="7" applyNumberFormat="1" applyFont="1" applyFill="1" applyBorder="1" applyAlignment="1" applyProtection="1">
      <alignment horizontal="right" vertical="center"/>
      <protection locked="0"/>
    </xf>
    <xf numFmtId="0" fontId="16" fillId="3" borderId="48" xfId="7" applyNumberFormat="1" applyFont="1" applyFill="1" applyBorder="1" applyAlignment="1" applyProtection="1">
      <alignment horizontal="center" vertical="center" wrapText="1"/>
    </xf>
    <xf numFmtId="49" fontId="16" fillId="4" borderId="19" xfId="1" applyNumberFormat="1" applyFont="1" applyFill="1" applyBorder="1" applyAlignment="1" applyProtection="1">
      <alignment vertical="center" wrapText="1"/>
      <protection locked="0"/>
    </xf>
    <xf numFmtId="2" fontId="16" fillId="4" borderId="19" xfId="1" applyNumberFormat="1" applyFont="1" applyFill="1" applyBorder="1" applyAlignment="1" applyProtection="1">
      <alignment horizontal="right" vertical="center"/>
      <protection locked="0"/>
    </xf>
    <xf numFmtId="49" fontId="16" fillId="4" borderId="23" xfId="1" applyNumberFormat="1" applyFont="1" applyFill="1" applyBorder="1" applyAlignment="1" applyProtection="1">
      <alignment vertical="center"/>
      <protection locked="0"/>
    </xf>
    <xf numFmtId="49" fontId="16" fillId="4" borderId="23" xfId="1" applyNumberFormat="1" applyFont="1" applyFill="1" applyBorder="1" applyAlignment="1" applyProtection="1">
      <alignment vertical="center" wrapText="1"/>
      <protection locked="0"/>
    </xf>
    <xf numFmtId="2" fontId="16" fillId="4" borderId="23" xfId="1" applyNumberFormat="1" applyFont="1" applyFill="1" applyBorder="1" applyAlignment="1" applyProtection="1">
      <alignment horizontal="right" vertical="center"/>
      <protection locked="0"/>
    </xf>
    <xf numFmtId="0" fontId="16" fillId="3" borderId="10" xfId="1" applyNumberFormat="1" applyFont="1" applyFill="1" applyBorder="1" applyAlignment="1" applyProtection="1">
      <alignment horizontal="center" vertical="center"/>
    </xf>
    <xf numFmtId="0" fontId="10" fillId="0" borderId="0" xfId="0" applyFont="1" applyAlignment="1" applyProtection="1">
      <alignment horizontal="left" vertical="top" wrapText="1"/>
      <protection hidden="1"/>
    </xf>
    <xf numFmtId="0" fontId="43" fillId="5" borderId="0" xfId="0" applyFont="1" applyFill="1" applyAlignment="1" applyProtection="1">
      <protection hidden="1"/>
    </xf>
    <xf numFmtId="49" fontId="16" fillId="4" borderId="44" xfId="5" applyNumberFormat="1" applyFont="1" applyFill="1" applyBorder="1" applyAlignment="1" applyProtection="1">
      <alignment horizontal="left" vertical="center" wrapText="1"/>
      <protection locked="0"/>
    </xf>
    <xf numFmtId="4" fontId="16" fillId="0" borderId="43" xfId="7" applyNumberFormat="1" applyFont="1" applyFill="1" applyBorder="1" applyAlignment="1" applyProtection="1">
      <alignment vertical="center" wrapText="1"/>
    </xf>
    <xf numFmtId="4" fontId="16" fillId="0" borderId="44" xfId="7" applyNumberFormat="1" applyFont="1" applyFill="1" applyBorder="1" applyAlignment="1" applyProtection="1">
      <alignment vertical="center" wrapText="1"/>
    </xf>
    <xf numFmtId="4" fontId="16" fillId="0" borderId="45" xfId="7" applyNumberFormat="1" applyFont="1" applyFill="1" applyBorder="1" applyAlignment="1" applyProtection="1">
      <alignment vertical="center" wrapText="1"/>
    </xf>
    <xf numFmtId="164" fontId="36" fillId="2" borderId="45" xfId="7" applyNumberFormat="1" applyFont="1" applyFill="1" applyBorder="1" applyAlignment="1" applyProtection="1">
      <alignment horizontal="center" vertical="center" wrapText="1"/>
      <protection hidden="1"/>
    </xf>
    <xf numFmtId="49" fontId="11" fillId="2" borderId="18" xfId="5" applyNumberFormat="1" applyFont="1" applyFill="1" applyBorder="1" applyAlignment="1" applyProtection="1">
      <alignment horizontal="left" vertical="center" wrapText="1" indent="1"/>
      <protection hidden="1"/>
    </xf>
    <xf numFmtId="49" fontId="11" fillId="2" borderId="22" xfId="5" applyNumberFormat="1" applyFont="1" applyFill="1" applyBorder="1" applyAlignment="1" applyProtection="1">
      <alignment horizontal="left" vertical="center" wrapText="1" indent="1"/>
      <protection hidden="1"/>
    </xf>
    <xf numFmtId="49" fontId="16" fillId="4" borderId="43" xfId="5" applyNumberFormat="1" applyFont="1" applyFill="1" applyBorder="1" applyAlignment="1" applyProtection="1">
      <alignment horizontal="left" vertical="center" wrapText="1"/>
      <protection locked="0"/>
    </xf>
    <xf numFmtId="4" fontId="16" fillId="4" borderId="18" xfId="7" applyNumberFormat="1" applyFont="1" applyFill="1" applyBorder="1" applyAlignment="1" applyProtection="1">
      <alignment vertical="center" wrapText="1"/>
      <protection locked="0"/>
    </xf>
    <xf numFmtId="4" fontId="16" fillId="4" borderId="22" xfId="7" applyNumberFormat="1" applyFont="1" applyFill="1" applyBorder="1" applyAlignment="1" applyProtection="1">
      <alignment vertical="center" wrapText="1"/>
      <protection locked="0"/>
    </xf>
    <xf numFmtId="4" fontId="16" fillId="4" borderId="20" xfId="7" applyNumberFormat="1" applyFont="1" applyFill="1" applyBorder="1" applyAlignment="1" applyProtection="1">
      <alignment vertical="center" wrapText="1"/>
      <protection locked="0"/>
    </xf>
    <xf numFmtId="0" fontId="11" fillId="0" borderId="0" xfId="5" applyNumberFormat="1" applyFont="1" applyFill="1" applyBorder="1" applyAlignment="1" applyProtection="1">
      <alignment vertical="center" wrapText="1"/>
    </xf>
    <xf numFmtId="0" fontId="14" fillId="0" borderId="0" xfId="5" applyNumberFormat="1" applyFont="1" applyFill="1" applyBorder="1" applyAlignment="1" applyProtection="1">
      <alignment vertical="center"/>
    </xf>
    <xf numFmtId="0" fontId="11" fillId="0" borderId="0" xfId="5" applyNumberFormat="1" applyFont="1" applyFill="1" applyBorder="1" applyAlignment="1" applyProtection="1">
      <alignment vertical="center"/>
    </xf>
    <xf numFmtId="0" fontId="11" fillId="3" borderId="0" xfId="5" applyNumberFormat="1" applyFont="1" applyFill="1" applyBorder="1" applyAlignment="1" applyProtection="1">
      <alignment vertical="center" wrapText="1"/>
    </xf>
    <xf numFmtId="0" fontId="11" fillId="0" borderId="2" xfId="5" applyNumberFormat="1" applyFont="1" applyFill="1" applyBorder="1" applyAlignment="1" applyProtection="1">
      <alignment vertical="center" wrapText="1"/>
    </xf>
    <xf numFmtId="0" fontId="16" fillId="4" borderId="9" xfId="5" applyNumberFormat="1" applyFont="1" applyFill="1" applyBorder="1" applyAlignment="1" applyProtection="1">
      <alignment horizontal="left" vertical="center" indent="1"/>
      <protection locked="0"/>
    </xf>
    <xf numFmtId="0" fontId="11" fillId="0" borderId="0" xfId="5" applyNumberFormat="1" applyFont="1" applyFill="1" applyBorder="1" applyAlignment="1" applyProtection="1">
      <alignment horizontal="left" vertical="center" indent="2"/>
    </xf>
    <xf numFmtId="0" fontId="11" fillId="4" borderId="0" xfId="0" applyFont="1" applyFill="1" applyAlignment="1" applyProtection="1">
      <alignment vertical="center"/>
    </xf>
    <xf numFmtId="0" fontId="11" fillId="3" borderId="5" xfId="0" applyFont="1" applyFill="1" applyBorder="1" applyAlignment="1" applyProtection="1">
      <alignment vertical="center"/>
    </xf>
    <xf numFmtId="0" fontId="11" fillId="3" borderId="0" xfId="0" applyFont="1" applyFill="1" applyBorder="1" applyAlignment="1" applyProtection="1">
      <alignment vertical="center"/>
    </xf>
    <xf numFmtId="0" fontId="11" fillId="3" borderId="4" xfId="0" applyFont="1" applyFill="1" applyBorder="1" applyAlignment="1" applyProtection="1">
      <alignment vertical="center"/>
    </xf>
    <xf numFmtId="0" fontId="11" fillId="4" borderId="0" xfId="0" applyFont="1" applyFill="1" applyBorder="1" applyAlignment="1" applyProtection="1">
      <alignment vertical="center"/>
    </xf>
    <xf numFmtId="0" fontId="11" fillId="4" borderId="14" xfId="0" applyFont="1" applyFill="1" applyBorder="1" applyAlignment="1" applyProtection="1">
      <alignment vertical="center"/>
    </xf>
    <xf numFmtId="49" fontId="32" fillId="4" borderId="14" xfId="0" applyNumberFormat="1" applyFont="1" applyFill="1" applyBorder="1" applyAlignment="1" applyProtection="1">
      <alignment vertical="top"/>
    </xf>
    <xf numFmtId="49" fontId="32" fillId="4" borderId="14" xfId="0" applyNumberFormat="1" applyFont="1" applyFill="1" applyBorder="1" applyAlignment="1" applyProtection="1">
      <alignment vertical="top" wrapText="1"/>
    </xf>
    <xf numFmtId="0" fontId="11" fillId="3" borderId="8" xfId="0" applyFont="1" applyFill="1" applyBorder="1" applyAlignment="1" applyProtection="1">
      <alignment vertical="center"/>
    </xf>
    <xf numFmtId="0" fontId="14" fillId="3" borderId="7" xfId="0" applyNumberFormat="1" applyFont="1" applyFill="1" applyBorder="1" applyAlignment="1" applyProtection="1"/>
    <xf numFmtId="0" fontId="11" fillId="3" borderId="7" xfId="0" applyFont="1" applyFill="1" applyBorder="1" applyAlignment="1" applyProtection="1">
      <alignment vertical="center"/>
    </xf>
    <xf numFmtId="0" fontId="11" fillId="3" borderId="6" xfId="0" applyFont="1" applyFill="1" applyBorder="1" applyAlignment="1" applyProtection="1">
      <alignment vertical="center"/>
    </xf>
    <xf numFmtId="0" fontId="26" fillId="3" borderId="17" xfId="0" applyNumberFormat="1" applyFont="1" applyFill="1" applyBorder="1" applyAlignment="1" applyProtection="1"/>
    <xf numFmtId="49" fontId="11" fillId="3" borderId="17" xfId="0" applyNumberFormat="1" applyFont="1" applyFill="1" applyBorder="1" applyAlignment="1" applyProtection="1">
      <alignment vertical="center"/>
    </xf>
    <xf numFmtId="0" fontId="11" fillId="3" borderId="17" xfId="0" applyFont="1" applyFill="1" applyBorder="1" applyAlignment="1" applyProtection="1">
      <alignment vertical="center"/>
    </xf>
    <xf numFmtId="0" fontId="26" fillId="3" borderId="0" xfId="0" applyNumberFormat="1" applyFont="1" applyFill="1" applyBorder="1" applyAlignment="1" applyProtection="1"/>
    <xf numFmtId="49" fontId="11" fillId="3" borderId="0" xfId="0" applyNumberFormat="1" applyFont="1" applyFill="1" applyBorder="1" applyAlignment="1" applyProtection="1">
      <alignment vertical="center"/>
    </xf>
    <xf numFmtId="0" fontId="11" fillId="3" borderId="0" xfId="5" applyNumberFormat="1" applyFont="1" applyFill="1" applyBorder="1" applyAlignment="1" applyProtection="1">
      <alignment horizontal="left" vertical="center" wrapText="1"/>
    </xf>
    <xf numFmtId="0" fontId="4" fillId="0" borderId="0" xfId="0" applyFont="1" applyAlignment="1" applyProtection="1">
      <alignment horizontal="left" vertical="top" wrapText="1"/>
      <protection hidden="1"/>
    </xf>
    <xf numFmtId="0" fontId="16" fillId="3" borderId="9" xfId="0" applyNumberFormat="1" applyFont="1" applyFill="1" applyBorder="1" applyAlignment="1" applyProtection="1">
      <alignment horizontal="center" vertical="center"/>
    </xf>
    <xf numFmtId="0" fontId="16" fillId="3" borderId="9" xfId="9" applyNumberFormat="1" applyFont="1" applyFill="1" applyBorder="1" applyAlignment="1" applyProtection="1">
      <alignment horizontal="center" vertical="center"/>
    </xf>
    <xf numFmtId="0" fontId="16" fillId="0" borderId="9" xfId="9" applyNumberFormat="1" applyFont="1" applyFill="1" applyBorder="1" applyAlignment="1" applyProtection="1">
      <alignment horizontal="center" vertical="center"/>
    </xf>
    <xf numFmtId="0" fontId="11" fillId="3" borderId="2" xfId="0" applyNumberFormat="1" applyFont="1" applyFill="1" applyBorder="1" applyAlignment="1" applyProtection="1">
      <alignment horizontal="center" vertical="center"/>
    </xf>
    <xf numFmtId="1" fontId="16" fillId="3" borderId="19" xfId="1" applyNumberFormat="1" applyFont="1" applyFill="1" applyBorder="1" applyAlignment="1" applyProtection="1">
      <alignment horizontal="right" vertical="center" wrapText="1"/>
    </xf>
    <xf numFmtId="1" fontId="16" fillId="3" borderId="23" xfId="1" applyNumberFormat="1" applyFont="1" applyFill="1" applyBorder="1" applyAlignment="1" applyProtection="1">
      <alignment horizontal="right" vertical="center"/>
    </xf>
    <xf numFmtId="1" fontId="16" fillId="3" borderId="21" xfId="1" applyNumberFormat="1" applyFont="1" applyFill="1" applyBorder="1" applyAlignment="1" applyProtection="1">
      <alignment horizontal="right" vertical="center"/>
    </xf>
    <xf numFmtId="0" fontId="16" fillId="0" borderId="43" xfId="5" applyNumberFormat="1" applyFont="1" applyFill="1" applyBorder="1" applyAlignment="1" applyProtection="1">
      <alignment horizontal="center" vertical="center" wrapText="1"/>
    </xf>
    <xf numFmtId="0" fontId="16" fillId="0" borderId="44" xfId="5" applyNumberFormat="1" applyFont="1" applyFill="1" applyBorder="1" applyAlignment="1" applyProtection="1">
      <alignment horizontal="center" vertical="center" wrapText="1"/>
    </xf>
    <xf numFmtId="0" fontId="16" fillId="0" borderId="45" xfId="5" applyNumberFormat="1" applyFont="1" applyFill="1" applyBorder="1" applyAlignment="1" applyProtection="1">
      <alignment horizontal="center" vertical="center" wrapText="1"/>
    </xf>
    <xf numFmtId="0" fontId="11" fillId="0" borderId="0" xfId="0" applyFont="1" applyFill="1" applyProtection="1"/>
    <xf numFmtId="0" fontId="10" fillId="0" borderId="0" xfId="0" applyFont="1" applyFill="1" applyAlignment="1" applyProtection="1">
      <alignment vertical="center"/>
    </xf>
    <xf numFmtId="0" fontId="19" fillId="0" borderId="0" xfId="0" applyFont="1" applyFill="1" applyAlignment="1" applyProtection="1">
      <alignment vertical="center" wrapText="1"/>
    </xf>
    <xf numFmtId="0" fontId="11" fillId="0" borderId="0" xfId="0" applyFont="1" applyFill="1" applyAlignment="1" applyProtection="1">
      <alignment vertical="center" wrapText="1"/>
    </xf>
    <xf numFmtId="0" fontId="11" fillId="0" borderId="0" xfId="0" applyFont="1" applyFill="1" applyAlignment="1" applyProtection="1">
      <alignment vertical="center"/>
    </xf>
    <xf numFmtId="0" fontId="20" fillId="0" borderId="0" xfId="0" applyFont="1" applyFill="1" applyAlignment="1" applyProtection="1">
      <alignment wrapText="1"/>
    </xf>
    <xf numFmtId="0" fontId="43" fillId="5" borderId="0" xfId="0" applyFont="1" applyFill="1" applyAlignment="1" applyProtection="1"/>
    <xf numFmtId="0" fontId="9" fillId="0" borderId="0" xfId="0" applyFont="1" applyProtection="1"/>
    <xf numFmtId="0" fontId="11" fillId="2" borderId="37" xfId="1" applyFont="1" applyFill="1" applyBorder="1" applyAlignment="1" applyProtection="1">
      <alignment horizontal="center" vertical="center" wrapText="1"/>
    </xf>
    <xf numFmtId="0" fontId="41" fillId="0" borderId="25" xfId="1" applyNumberFormat="1" applyFont="1" applyFill="1" applyBorder="1" applyAlignment="1" applyProtection="1">
      <alignment horizontal="right" vertical="top" wrapText="1"/>
    </xf>
    <xf numFmtId="0" fontId="16" fillId="3" borderId="65" xfId="1" applyNumberFormat="1" applyFont="1" applyFill="1" applyBorder="1" applyAlignment="1" applyProtection="1">
      <alignment horizontal="left" vertical="center"/>
    </xf>
    <xf numFmtId="2" fontId="16" fillId="3" borderId="57" xfId="1" applyNumberFormat="1" applyFont="1" applyFill="1" applyBorder="1" applyAlignment="1" applyProtection="1">
      <alignment horizontal="left" vertical="center"/>
    </xf>
    <xf numFmtId="2" fontId="16" fillId="3" borderId="57" xfId="1" applyNumberFormat="1" applyFont="1" applyFill="1" applyBorder="1" applyAlignment="1" applyProtection="1">
      <alignment horizontal="left" vertical="center" indent="1"/>
    </xf>
    <xf numFmtId="2" fontId="16" fillId="3" borderId="66" xfId="1" applyNumberFormat="1" applyFont="1" applyFill="1" applyBorder="1" applyAlignment="1" applyProtection="1">
      <alignment horizontal="left" vertical="center" indent="1"/>
    </xf>
    <xf numFmtId="0" fontId="9" fillId="0" borderId="0" xfId="0" applyFont="1" applyFill="1" applyBorder="1" applyProtection="1"/>
    <xf numFmtId="0" fontId="25" fillId="0" borderId="7" xfId="0" applyFont="1" applyFill="1" applyBorder="1" applyAlignment="1" applyProtection="1">
      <alignment horizontal="left" vertical="top"/>
    </xf>
    <xf numFmtId="0" fontId="13" fillId="0" borderId="7" xfId="1" applyFont="1" applyFill="1" applyBorder="1" applyAlignment="1" applyProtection="1">
      <alignment horizontal="left" vertical="center"/>
    </xf>
    <xf numFmtId="0" fontId="17" fillId="0" borderId="0" xfId="0" applyFont="1" applyAlignment="1" applyProtection="1">
      <alignment horizontal="left" vertical="top" wrapText="1"/>
    </xf>
    <xf numFmtId="0" fontId="13" fillId="0" borderId="0" xfId="1" applyFont="1" applyFill="1" applyBorder="1" applyAlignment="1" applyProtection="1">
      <alignment horizontal="left" vertical="center"/>
    </xf>
    <xf numFmtId="0" fontId="14" fillId="3" borderId="4" xfId="0" applyFont="1" applyFill="1" applyBorder="1" applyAlignment="1" applyProtection="1">
      <alignment vertical="center"/>
    </xf>
    <xf numFmtId="0" fontId="14" fillId="4" borderId="0" xfId="0" applyFont="1" applyFill="1" applyAlignment="1" applyProtection="1">
      <alignment vertical="center"/>
    </xf>
    <xf numFmtId="49" fontId="13" fillId="3" borderId="0" xfId="0" applyNumberFormat="1" applyFont="1" applyFill="1" applyBorder="1" applyAlignment="1" applyProtection="1">
      <alignment vertical="center"/>
    </xf>
    <xf numFmtId="0" fontId="11" fillId="3" borderId="0" xfId="0" applyFont="1" applyFill="1" applyAlignment="1" applyProtection="1">
      <alignment vertical="center"/>
    </xf>
    <xf numFmtId="49" fontId="28" fillId="3" borderId="0" xfId="0" applyNumberFormat="1" applyFont="1" applyFill="1" applyBorder="1" applyAlignment="1" applyProtection="1">
      <alignment vertical="center"/>
    </xf>
    <xf numFmtId="0" fontId="29" fillId="4" borderId="0" xfId="0" applyFont="1" applyFill="1" applyAlignment="1" applyProtection="1">
      <alignment vertical="center" wrapText="1"/>
    </xf>
    <xf numFmtId="49" fontId="30" fillId="4" borderId="0" xfId="0" applyNumberFormat="1" applyFont="1" applyFill="1" applyAlignment="1" applyProtection="1">
      <alignment vertical="center" wrapText="1"/>
    </xf>
    <xf numFmtId="0" fontId="14" fillId="3" borderId="0" xfId="0" applyFont="1" applyFill="1" applyBorder="1" applyAlignment="1" applyProtection="1"/>
    <xf numFmtId="49" fontId="13" fillId="4" borderId="0" xfId="0" applyNumberFormat="1" applyFont="1" applyFill="1" applyBorder="1" applyAlignment="1" applyProtection="1">
      <alignment vertical="top" wrapText="1"/>
    </xf>
    <xf numFmtId="0" fontId="17" fillId="4" borderId="0" xfId="0" applyFont="1" applyFill="1" applyBorder="1" applyAlignment="1" applyProtection="1">
      <alignment vertical="center"/>
    </xf>
    <xf numFmtId="49" fontId="32" fillId="3" borderId="0" xfId="0" applyNumberFormat="1" applyFont="1" applyFill="1" applyBorder="1" applyAlignment="1" applyProtection="1">
      <alignment vertical="top"/>
    </xf>
    <xf numFmtId="49" fontId="32" fillId="3" borderId="0" xfId="0" applyNumberFormat="1" applyFont="1" applyFill="1" applyBorder="1" applyAlignment="1" applyProtection="1">
      <alignment vertical="top" wrapText="1"/>
    </xf>
    <xf numFmtId="0" fontId="10" fillId="4" borderId="0" xfId="0" applyFont="1" applyFill="1" applyBorder="1" applyProtection="1"/>
    <xf numFmtId="0" fontId="11" fillId="4" borderId="0" xfId="0" applyFont="1" applyFill="1" applyBorder="1" applyAlignment="1" applyProtection="1"/>
    <xf numFmtId="49" fontId="11" fillId="4" borderId="0" xfId="0" applyNumberFormat="1" applyFont="1" applyFill="1" applyBorder="1" applyAlignment="1" applyProtection="1"/>
    <xf numFmtId="49" fontId="11" fillId="3" borderId="0" xfId="0" applyNumberFormat="1" applyFont="1" applyFill="1" applyBorder="1" applyAlignment="1" applyProtection="1">
      <alignment vertical="top"/>
    </xf>
    <xf numFmtId="0" fontId="30" fillId="4" borderId="0" xfId="0" applyNumberFormat="1" applyFont="1" applyFill="1" applyAlignment="1" applyProtection="1">
      <alignment vertical="center" wrapText="1"/>
    </xf>
    <xf numFmtId="0" fontId="13" fillId="4" borderId="0" xfId="0" applyNumberFormat="1" applyFont="1" applyFill="1" applyAlignment="1" applyProtection="1">
      <alignment horizontal="left" vertical="top" wrapText="1"/>
    </xf>
    <xf numFmtId="0" fontId="11" fillId="3" borderId="3" xfId="0" applyFont="1" applyFill="1" applyBorder="1" applyAlignment="1" applyProtection="1">
      <alignment vertical="center"/>
    </xf>
    <xf numFmtId="0" fontId="11" fillId="3" borderId="2" xfId="0" applyFont="1" applyFill="1" applyBorder="1" applyAlignment="1" applyProtection="1">
      <alignment vertical="center"/>
    </xf>
    <xf numFmtId="44" fontId="11" fillId="3" borderId="2" xfId="0" applyNumberFormat="1" applyFont="1" applyFill="1" applyBorder="1" applyAlignment="1" applyProtection="1">
      <alignment vertical="center" wrapText="1"/>
    </xf>
    <xf numFmtId="0" fontId="11" fillId="3" borderId="1" xfId="0" applyFont="1" applyFill="1" applyBorder="1" applyAlignment="1" applyProtection="1">
      <alignment vertical="center"/>
    </xf>
    <xf numFmtId="0" fontId="10" fillId="4" borderId="0" xfId="0" applyFont="1" applyFill="1" applyBorder="1" applyAlignment="1" applyProtection="1">
      <alignment wrapText="1"/>
    </xf>
    <xf numFmtId="0" fontId="27" fillId="3" borderId="0" xfId="0" applyFont="1" applyFill="1" applyBorder="1" applyAlignment="1" applyProtection="1">
      <alignment horizontal="left" vertical="center"/>
    </xf>
    <xf numFmtId="0" fontId="14" fillId="3" borderId="0" xfId="0" applyFont="1" applyFill="1" applyBorder="1" applyAlignment="1" applyProtection="1">
      <alignment vertical="center"/>
    </xf>
    <xf numFmtId="0" fontId="26" fillId="3" borderId="0" xfId="0" applyFont="1" applyFill="1" applyBorder="1" applyAlignment="1" applyProtection="1">
      <alignment vertical="top"/>
    </xf>
    <xf numFmtId="49" fontId="11" fillId="3" borderId="0" xfId="0" applyNumberFormat="1" applyFont="1" applyFill="1" applyBorder="1" applyAlignment="1" applyProtection="1">
      <alignment vertical="center" wrapText="1"/>
    </xf>
    <xf numFmtId="0" fontId="28" fillId="3" borderId="0" xfId="0" applyFont="1" applyFill="1" applyBorder="1" applyAlignment="1" applyProtection="1"/>
    <xf numFmtId="0" fontId="16" fillId="3" borderId="0" xfId="0" applyFont="1" applyFill="1" applyBorder="1" applyAlignment="1" applyProtection="1">
      <alignment horizontal="left" vertical="center" indent="2"/>
    </xf>
    <xf numFmtId="49" fontId="11" fillId="3" borderId="0" xfId="0" applyNumberFormat="1" applyFont="1" applyFill="1" applyBorder="1" applyAlignment="1" applyProtection="1">
      <alignment horizontal="left" vertical="center" indent="1"/>
    </xf>
    <xf numFmtId="0" fontId="11" fillId="3" borderId="0" xfId="0" applyFont="1" applyFill="1" applyBorder="1" applyAlignment="1" applyProtection="1">
      <alignment horizontal="left" vertical="center" indent="1"/>
    </xf>
    <xf numFmtId="49" fontId="32" fillId="0" borderId="0" xfId="0" applyNumberFormat="1" applyFont="1" applyFill="1" applyBorder="1" applyAlignment="1" applyProtection="1">
      <alignment vertical="top" wrapText="1"/>
    </xf>
    <xf numFmtId="0" fontId="26" fillId="3" borderId="0" xfId="0" applyFont="1" applyFill="1" applyBorder="1" applyAlignment="1" applyProtection="1"/>
    <xf numFmtId="49" fontId="11" fillId="3" borderId="0" xfId="0" applyNumberFormat="1" applyFont="1" applyFill="1" applyBorder="1" applyAlignment="1" applyProtection="1">
      <alignment horizontal="left" vertical="center" wrapText="1"/>
    </xf>
    <xf numFmtId="0" fontId="14" fillId="3" borderId="7" xfId="0" applyFont="1" applyFill="1" applyBorder="1" applyAlignment="1" applyProtection="1"/>
    <xf numFmtId="44" fontId="11" fillId="3" borderId="0" xfId="0" applyNumberFormat="1" applyFont="1" applyFill="1" applyBorder="1" applyAlignment="1" applyProtection="1">
      <alignment vertical="center" wrapText="1"/>
    </xf>
    <xf numFmtId="0" fontId="26" fillId="3" borderId="17" xfId="0" applyFont="1" applyFill="1" applyBorder="1" applyAlignment="1" applyProtection="1"/>
    <xf numFmtId="0" fontId="13" fillId="4" borderId="0" xfId="0" applyNumberFormat="1" applyFont="1" applyFill="1" applyAlignment="1" applyProtection="1">
      <alignment vertical="top"/>
    </xf>
    <xf numFmtId="0" fontId="8" fillId="5" borderId="0" xfId="11" applyFont="1" applyFill="1" applyProtection="1"/>
    <xf numFmtId="0" fontId="8" fillId="0" borderId="0" xfId="11" applyFont="1" applyProtection="1"/>
    <xf numFmtId="0" fontId="8" fillId="0" borderId="0" xfId="11" applyFont="1" applyAlignment="1" applyProtection="1">
      <alignment vertical="top" wrapText="1"/>
    </xf>
    <xf numFmtId="0" fontId="21" fillId="5" borderId="0" xfId="11" applyFont="1" applyFill="1" applyAlignment="1" applyProtection="1"/>
    <xf numFmtId="0" fontId="8" fillId="5" borderId="0" xfId="11" applyFont="1" applyFill="1" applyAlignment="1" applyProtection="1"/>
    <xf numFmtId="0" fontId="40" fillId="0" borderId="0" xfId="11" applyFont="1" applyAlignment="1" applyProtection="1">
      <alignment vertical="top"/>
    </xf>
    <xf numFmtId="0" fontId="8" fillId="2" borderId="36" xfId="11" applyFont="1" applyFill="1" applyBorder="1" applyProtection="1"/>
    <xf numFmtId="0" fontId="17" fillId="3" borderId="32" xfId="11" applyFont="1" applyFill="1" applyBorder="1" applyAlignment="1" applyProtection="1">
      <alignment horizontal="left" vertical="center" indent="1"/>
    </xf>
    <xf numFmtId="0" fontId="17" fillId="3" borderId="33" xfId="11" applyFont="1" applyFill="1" applyBorder="1" applyAlignment="1" applyProtection="1">
      <alignment horizontal="center" vertical="center"/>
    </xf>
    <xf numFmtId="0" fontId="17" fillId="3" borderId="47" xfId="11" applyFont="1" applyFill="1" applyBorder="1" applyAlignment="1" applyProtection="1">
      <alignment horizontal="center" vertical="center"/>
    </xf>
    <xf numFmtId="0" fontId="17" fillId="3" borderId="22" xfId="11" applyFont="1" applyFill="1" applyBorder="1" applyAlignment="1" applyProtection="1">
      <alignment horizontal="left" vertical="center" indent="1"/>
    </xf>
    <xf numFmtId="0" fontId="17" fillId="3" borderId="23" xfId="11" applyFont="1" applyFill="1" applyBorder="1" applyAlignment="1" applyProtection="1">
      <alignment horizontal="center" vertical="center"/>
    </xf>
    <xf numFmtId="0" fontId="17" fillId="3" borderId="44" xfId="11" applyFont="1" applyFill="1" applyBorder="1" applyAlignment="1" applyProtection="1">
      <alignment horizontal="center" vertical="center"/>
    </xf>
    <xf numFmtId="0" fontId="8" fillId="0" borderId="0" xfId="11" applyFont="1" applyAlignment="1" applyProtection="1">
      <alignment vertical="center" wrapText="1"/>
    </xf>
    <xf numFmtId="0" fontId="17" fillId="3" borderId="22" xfId="11" applyFont="1" applyFill="1" applyBorder="1" applyAlignment="1" applyProtection="1">
      <alignment horizontal="left" vertical="center" wrapText="1" indent="1"/>
    </xf>
    <xf numFmtId="0" fontId="17" fillId="3" borderId="23" xfId="11" applyFont="1" applyFill="1" applyBorder="1" applyAlignment="1" applyProtection="1">
      <alignment horizontal="center" vertical="center" wrapText="1"/>
    </xf>
    <xf numFmtId="0" fontId="17" fillId="3" borderId="44" xfId="11" applyFont="1" applyFill="1" applyBorder="1" applyAlignment="1" applyProtection="1">
      <alignment horizontal="center" vertical="center" wrapText="1"/>
    </xf>
    <xf numFmtId="0" fontId="17" fillId="3" borderId="26" xfId="11" applyFont="1" applyFill="1" applyBorder="1" applyAlignment="1" applyProtection="1">
      <alignment horizontal="left" vertical="center" wrapText="1" indent="1"/>
    </xf>
    <xf numFmtId="0" fontId="17" fillId="3" borderId="28" xfId="11" applyFont="1" applyFill="1" applyBorder="1" applyAlignment="1" applyProtection="1">
      <alignment horizontal="center" vertical="center" wrapText="1"/>
    </xf>
    <xf numFmtId="0" fontId="17" fillId="3" borderId="30" xfId="11" applyFont="1" applyFill="1" applyBorder="1" applyAlignment="1" applyProtection="1">
      <alignment horizontal="center" vertical="center" wrapText="1"/>
    </xf>
    <xf numFmtId="0" fontId="8" fillId="0" borderId="0" xfId="11" applyFont="1" applyFill="1" applyProtection="1"/>
    <xf numFmtId="0" fontId="8" fillId="0" borderId="0" xfId="11" applyFont="1" applyFill="1" applyAlignment="1" applyProtection="1">
      <alignment vertical="top" wrapText="1"/>
    </xf>
    <xf numFmtId="0" fontId="17" fillId="0" borderId="18" xfId="0" applyFont="1" applyFill="1" applyBorder="1" applyAlignment="1" applyProtection="1">
      <alignment horizontal="left" vertical="center" indent="1"/>
    </xf>
    <xf numFmtId="0" fontId="17" fillId="0" borderId="43" xfId="0" applyFont="1" applyFill="1" applyBorder="1" applyAlignment="1" applyProtection="1">
      <alignment horizontal="center" vertical="center"/>
    </xf>
    <xf numFmtId="0" fontId="17" fillId="0" borderId="58" xfId="0" applyFont="1" applyFill="1" applyBorder="1" applyAlignment="1" applyProtection="1">
      <alignment horizontal="left" vertical="top" wrapText="1"/>
    </xf>
    <xf numFmtId="0" fontId="17" fillId="0" borderId="0" xfId="11" applyFont="1" applyBorder="1" applyAlignment="1" applyProtection="1">
      <alignment horizontal="left" vertical="top" wrapText="1"/>
    </xf>
    <xf numFmtId="0" fontId="17" fillId="0" borderId="22" xfId="0" applyFont="1" applyFill="1" applyBorder="1" applyAlignment="1" applyProtection="1">
      <alignment horizontal="left" vertical="center" indent="1"/>
    </xf>
    <xf numFmtId="0" fontId="17" fillId="0" borderId="44" xfId="0" applyFont="1" applyFill="1" applyBorder="1" applyAlignment="1" applyProtection="1">
      <alignment horizontal="center" vertical="center"/>
    </xf>
    <xf numFmtId="0" fontId="17" fillId="0" borderId="52" xfId="0" applyFont="1" applyFill="1" applyBorder="1" applyAlignment="1" applyProtection="1">
      <alignment horizontal="left" vertical="top" wrapText="1"/>
    </xf>
    <xf numFmtId="0" fontId="8" fillId="0" borderId="0" xfId="11" applyFont="1" applyBorder="1" applyProtection="1"/>
    <xf numFmtId="0" fontId="17" fillId="0" borderId="20" xfId="0" applyFont="1" applyFill="1" applyBorder="1" applyAlignment="1" applyProtection="1">
      <alignment horizontal="left" vertical="center" indent="1"/>
    </xf>
    <xf numFmtId="0" fontId="17" fillId="0" borderId="45" xfId="0" applyFont="1" applyFill="1" applyBorder="1" applyAlignment="1" applyProtection="1">
      <alignment horizontal="center" vertical="center"/>
    </xf>
    <xf numFmtId="0" fontId="17" fillId="0" borderId="53" xfId="0" applyFont="1" applyFill="1" applyBorder="1" applyAlignment="1" applyProtection="1">
      <alignment horizontal="left" vertical="top" wrapText="1"/>
    </xf>
    <xf numFmtId="0" fontId="7" fillId="2" borderId="37" xfId="11" quotePrefix="1" applyFont="1" applyFill="1" applyBorder="1" applyAlignment="1" applyProtection="1">
      <alignment horizontal="center" vertical="center"/>
    </xf>
    <xf numFmtId="0" fontId="7" fillId="2" borderId="48" xfId="11" applyFont="1" applyFill="1" applyBorder="1" applyAlignment="1" applyProtection="1">
      <alignment horizontal="center" vertical="center"/>
    </xf>
    <xf numFmtId="0" fontId="17" fillId="0" borderId="22" xfId="0" applyFont="1" applyFill="1" applyBorder="1" applyAlignment="1" applyProtection="1">
      <alignment horizontal="left" vertical="center" wrapText="1" indent="1"/>
    </xf>
    <xf numFmtId="0" fontId="17" fillId="0" borderId="44" xfId="0" applyFont="1" applyFill="1" applyBorder="1" applyAlignment="1" applyProtection="1">
      <alignment horizontal="center" vertical="center" wrapText="1"/>
    </xf>
    <xf numFmtId="0" fontId="17" fillId="0" borderId="36" xfId="0" applyFont="1" applyFill="1" applyBorder="1" applyAlignment="1" applyProtection="1">
      <alignment horizontal="left" vertical="center" indent="1"/>
    </xf>
    <xf numFmtId="0" fontId="17" fillId="0" borderId="48" xfId="11" applyFont="1" applyBorder="1" applyAlignment="1" applyProtection="1">
      <alignment horizontal="center" vertical="center" wrapText="1"/>
    </xf>
    <xf numFmtId="0" fontId="6" fillId="2" borderId="37" xfId="0" applyFont="1" applyFill="1" applyBorder="1" applyAlignment="1" applyProtection="1">
      <alignment horizontal="center" vertical="center" wrapText="1"/>
    </xf>
    <xf numFmtId="0" fontId="6" fillId="2" borderId="9" xfId="0" applyFont="1" applyFill="1" applyBorder="1" applyAlignment="1" applyProtection="1">
      <alignment horizontal="center" vertical="top" wrapText="1"/>
    </xf>
    <xf numFmtId="0" fontId="17" fillId="3" borderId="32" xfId="0" applyFont="1" applyFill="1" applyBorder="1" applyAlignment="1" applyProtection="1">
      <alignment horizontal="left" vertical="center" indent="1"/>
    </xf>
    <xf numFmtId="0" fontId="17" fillId="3" borderId="33" xfId="0" applyFont="1" applyFill="1" applyBorder="1" applyAlignment="1" applyProtection="1">
      <alignment horizontal="center" vertical="center"/>
    </xf>
    <xf numFmtId="0" fontId="34" fillId="3" borderId="34" xfId="0" applyFont="1" applyFill="1" applyBorder="1" applyAlignment="1" applyProtection="1">
      <alignment horizontal="right" vertical="center"/>
    </xf>
    <xf numFmtId="0" fontId="17" fillId="3" borderId="41" xfId="0" applyFont="1" applyFill="1" applyBorder="1" applyAlignment="1" applyProtection="1">
      <alignment horizontal="left" vertical="center"/>
    </xf>
    <xf numFmtId="0" fontId="6" fillId="0" borderId="58" xfId="0" applyFont="1" applyFill="1" applyBorder="1" applyAlignment="1" applyProtection="1">
      <alignment vertical="top" wrapText="1"/>
    </xf>
    <xf numFmtId="0" fontId="17" fillId="3" borderId="22" xfId="0" applyFont="1" applyFill="1" applyBorder="1" applyAlignment="1" applyProtection="1">
      <alignment horizontal="left" vertical="center" indent="1"/>
    </xf>
    <xf numFmtId="0" fontId="17" fillId="3" borderId="23" xfId="0" applyFont="1" applyFill="1" applyBorder="1" applyAlignment="1" applyProtection="1">
      <alignment horizontal="center" vertical="center"/>
    </xf>
    <xf numFmtId="0" fontId="34" fillId="3" borderId="25" xfId="0" applyFont="1" applyFill="1" applyBorder="1" applyAlignment="1" applyProtection="1">
      <alignment horizontal="right" vertical="center"/>
    </xf>
    <xf numFmtId="0" fontId="17" fillId="3" borderId="59" xfId="0" applyFont="1" applyFill="1" applyBorder="1" applyAlignment="1" applyProtection="1">
      <alignment horizontal="left" vertical="center"/>
    </xf>
    <xf numFmtId="0" fontId="6" fillId="0" borderId="52" xfId="0" applyFont="1" applyFill="1" applyBorder="1" applyAlignment="1" applyProtection="1">
      <alignment vertical="top" wrapText="1"/>
    </xf>
    <xf numFmtId="0" fontId="6" fillId="0" borderId="53" xfId="0" applyFont="1" applyFill="1" applyBorder="1" applyAlignment="1" applyProtection="1">
      <alignment vertical="top" wrapText="1"/>
    </xf>
    <xf numFmtId="0" fontId="6" fillId="0" borderId="0" xfId="0" applyFont="1" applyFill="1" applyAlignment="1" applyProtection="1">
      <alignment vertical="top" wrapText="1"/>
    </xf>
    <xf numFmtId="0" fontId="17" fillId="3" borderId="25" xfId="0" applyFont="1" applyFill="1" applyBorder="1" applyAlignment="1" applyProtection="1">
      <alignment horizontal="right" vertical="center"/>
    </xf>
    <xf numFmtId="0" fontId="0" fillId="0" borderId="0" xfId="0" applyFill="1" applyAlignment="1" applyProtection="1">
      <alignment vertical="top" wrapText="1"/>
    </xf>
    <xf numFmtId="0" fontId="17" fillId="3" borderId="20" xfId="0" applyFont="1" applyFill="1" applyBorder="1" applyAlignment="1" applyProtection="1">
      <alignment horizontal="left" vertical="center" indent="1"/>
    </xf>
    <xf numFmtId="0" fontId="17" fillId="3" borderId="21" xfId="0" applyFont="1" applyFill="1" applyBorder="1" applyAlignment="1" applyProtection="1">
      <alignment horizontal="center" vertical="center"/>
    </xf>
    <xf numFmtId="0" fontId="17" fillId="3" borderId="24" xfId="0" applyFont="1" applyFill="1" applyBorder="1" applyAlignment="1" applyProtection="1">
      <alignment horizontal="right" vertical="center"/>
    </xf>
    <xf numFmtId="0" fontId="17" fillId="3" borderId="60" xfId="0" applyFont="1" applyFill="1" applyBorder="1" applyAlignment="1" applyProtection="1">
      <alignment horizontal="left" vertical="center"/>
    </xf>
    <xf numFmtId="0" fontId="11" fillId="0" borderId="0" xfId="5" applyNumberFormat="1" applyFont="1" applyFill="1" applyBorder="1" applyAlignment="1" applyProtection="1">
      <alignment horizontal="left" vertical="center"/>
    </xf>
    <xf numFmtId="0" fontId="5" fillId="4" borderId="0" xfId="5" applyFont="1" applyFill="1" applyBorder="1" applyAlignment="1" applyProtection="1">
      <alignment vertical="center"/>
    </xf>
    <xf numFmtId="0" fontId="5" fillId="4" borderId="0" xfId="0" applyFont="1" applyFill="1" applyBorder="1" applyAlignment="1" applyProtection="1">
      <alignment vertical="center"/>
    </xf>
    <xf numFmtId="0" fontId="19" fillId="4" borderId="0" xfId="0" applyFont="1" applyFill="1" applyBorder="1" applyAlignment="1" applyProtection="1">
      <alignment vertical="center"/>
    </xf>
    <xf numFmtId="0" fontId="5" fillId="0" borderId="8" xfId="0" applyFont="1" applyFill="1" applyBorder="1" applyAlignment="1" applyProtection="1">
      <alignment vertical="center"/>
    </xf>
    <xf numFmtId="0" fontId="18" fillId="0" borderId="7" xfId="0" applyFont="1" applyFill="1" applyBorder="1" applyAlignment="1" applyProtection="1">
      <alignment vertical="center"/>
    </xf>
    <xf numFmtId="0" fontId="5" fillId="0" borderId="7" xfId="0" applyFont="1" applyFill="1" applyBorder="1" applyAlignment="1" applyProtection="1">
      <alignment vertical="center"/>
    </xf>
    <xf numFmtId="0" fontId="18" fillId="0" borderId="6" xfId="0" applyFont="1" applyFill="1" applyBorder="1" applyAlignment="1" applyProtection="1">
      <alignment vertical="center"/>
    </xf>
    <xf numFmtId="0" fontId="5" fillId="0" borderId="5" xfId="5" applyFont="1" applyFill="1" applyBorder="1" applyAlignment="1" applyProtection="1">
      <alignment vertical="center"/>
    </xf>
    <xf numFmtId="0" fontId="5" fillId="0" borderId="0" xfId="5" applyFont="1" applyFill="1" applyBorder="1" applyAlignment="1" applyProtection="1">
      <alignment vertical="center"/>
    </xf>
    <xf numFmtId="0" fontId="5" fillId="0" borderId="0" xfId="0" applyFont="1" applyFill="1" applyBorder="1" applyAlignment="1" applyProtection="1">
      <alignment vertical="center"/>
    </xf>
    <xf numFmtId="0" fontId="5" fillId="0" borderId="4" xfId="5" applyFont="1" applyFill="1" applyBorder="1" applyAlignment="1" applyProtection="1">
      <alignment vertical="center"/>
    </xf>
    <xf numFmtId="0" fontId="14" fillId="0" borderId="0" xfId="0" applyFont="1" applyFill="1" applyBorder="1" applyAlignment="1" applyProtection="1">
      <alignment horizontal="left" vertical="center" wrapText="1"/>
    </xf>
    <xf numFmtId="0" fontId="42" fillId="0" borderId="0" xfId="5" applyFont="1" applyFill="1" applyBorder="1" applyAlignment="1" applyProtection="1">
      <alignment horizontal="left" vertical="center"/>
    </xf>
    <xf numFmtId="0" fontId="5" fillId="4" borderId="0" xfId="8" applyFont="1" applyFill="1" applyBorder="1" applyAlignment="1" applyProtection="1">
      <alignment vertical="center"/>
    </xf>
    <xf numFmtId="0" fontId="5" fillId="3" borderId="5" xfId="8" applyFont="1" applyFill="1" applyBorder="1" applyAlignment="1" applyProtection="1">
      <alignment vertical="center"/>
    </xf>
    <xf numFmtId="0" fontId="42" fillId="3" borderId="0" xfId="8" applyFont="1" applyFill="1" applyBorder="1" applyAlignment="1" applyProtection="1">
      <alignment horizontal="left" vertical="center"/>
    </xf>
    <xf numFmtId="0" fontId="11" fillId="3" borderId="0" xfId="5" applyNumberFormat="1" applyFont="1" applyFill="1" applyBorder="1" applyAlignment="1" applyProtection="1">
      <alignment horizontal="left" vertical="center"/>
    </xf>
    <xf numFmtId="0" fontId="5" fillId="3" borderId="4" xfId="8" applyFont="1" applyFill="1" applyBorder="1" applyAlignment="1" applyProtection="1">
      <alignment vertical="center"/>
    </xf>
    <xf numFmtId="0" fontId="5" fillId="3" borderId="0" xfId="0" applyFont="1" applyFill="1" applyBorder="1" applyAlignment="1" applyProtection="1">
      <alignment vertical="center"/>
    </xf>
    <xf numFmtId="0" fontId="11" fillId="3" borderId="0" xfId="5" applyNumberFormat="1" applyFont="1" applyFill="1" applyBorder="1" applyAlignment="1" applyProtection="1">
      <alignment vertical="center"/>
    </xf>
    <xf numFmtId="0" fontId="11" fillId="3" borderId="0" xfId="0" applyFont="1" applyFill="1" applyBorder="1" applyAlignment="1" applyProtection="1">
      <alignment horizontal="left" vertical="center"/>
    </xf>
    <xf numFmtId="0" fontId="11" fillId="3" borderId="17" xfId="0" applyFont="1" applyFill="1" applyBorder="1" applyAlignment="1" applyProtection="1">
      <alignment horizontal="left" vertical="center"/>
    </xf>
    <xf numFmtId="0" fontId="11" fillId="3" borderId="0" xfId="0" applyFont="1" applyFill="1" applyBorder="1" applyAlignment="1" applyProtection="1">
      <alignment horizontal="left" vertical="center" indent="2"/>
    </xf>
    <xf numFmtId="0" fontId="5" fillId="3" borderId="5" xfId="5" applyFont="1" applyFill="1" applyBorder="1" applyAlignment="1" applyProtection="1">
      <alignment vertical="center"/>
    </xf>
    <xf numFmtId="0" fontId="42" fillId="3" borderId="0" xfId="5" applyFont="1" applyFill="1" applyBorder="1" applyAlignment="1" applyProtection="1">
      <alignment horizontal="left" vertical="center"/>
    </xf>
    <xf numFmtId="0" fontId="5" fillId="3" borderId="4" xfId="5" applyFont="1" applyFill="1" applyBorder="1" applyAlignment="1" applyProtection="1">
      <alignment vertical="center"/>
    </xf>
    <xf numFmtId="0" fontId="5" fillId="4" borderId="0" xfId="5" applyFont="1" applyFill="1" applyBorder="1" applyAlignment="1" applyProtection="1">
      <alignment horizontal="left" vertical="center"/>
    </xf>
    <xf numFmtId="0" fontId="5" fillId="0" borderId="3" xfId="5" applyFont="1" applyFill="1" applyBorder="1" applyAlignment="1" applyProtection="1">
      <alignment vertical="center"/>
    </xf>
    <xf numFmtId="0" fontId="5" fillId="0" borderId="2" xfId="5" applyFont="1" applyFill="1" applyBorder="1" applyAlignment="1" applyProtection="1">
      <alignment vertical="center"/>
    </xf>
    <xf numFmtId="0" fontId="5" fillId="0" borderId="1" xfId="5" applyFont="1" applyFill="1" applyBorder="1" applyAlignment="1" applyProtection="1">
      <alignment vertical="center"/>
    </xf>
    <xf numFmtId="0" fontId="11" fillId="4" borderId="0" xfId="0" applyFont="1" applyFill="1" applyBorder="1" applyAlignment="1" applyProtection="1">
      <alignment vertical="center" wrapText="1"/>
    </xf>
    <xf numFmtId="0" fontId="11" fillId="4" borderId="9" xfId="0" applyFont="1" applyFill="1" applyBorder="1" applyAlignment="1" applyProtection="1">
      <alignment horizontal="center" vertical="center" wrapText="1"/>
    </xf>
    <xf numFmtId="0" fontId="5" fillId="4" borderId="0" xfId="0" applyFont="1" applyFill="1" applyAlignment="1" applyProtection="1">
      <alignment vertical="center"/>
    </xf>
    <xf numFmtId="0" fontId="11" fillId="3" borderId="9" xfId="0" applyFont="1" applyFill="1" applyBorder="1" applyAlignment="1" applyProtection="1">
      <alignment horizontal="center" vertical="center" wrapText="1"/>
    </xf>
    <xf numFmtId="0" fontId="5" fillId="4" borderId="39" xfId="0" applyFont="1" applyFill="1" applyBorder="1" applyAlignment="1" applyProtection="1">
      <alignment vertical="center"/>
    </xf>
    <xf numFmtId="0" fontId="11" fillId="2" borderId="36" xfId="5" applyFont="1" applyFill="1" applyBorder="1" applyAlignment="1" applyProtection="1">
      <alignment horizontal="center" vertical="center" wrapText="1"/>
    </xf>
    <xf numFmtId="0" fontId="11" fillId="2" borderId="37" xfId="5" applyFont="1" applyFill="1" applyBorder="1" applyAlignment="1" applyProtection="1">
      <alignment horizontal="center" vertical="center" wrapText="1"/>
    </xf>
    <xf numFmtId="164" fontId="11" fillId="2" borderId="37" xfId="7" applyNumberFormat="1" applyFont="1" applyFill="1" applyBorder="1" applyAlignment="1" applyProtection="1">
      <alignment horizontal="center" vertical="center" wrapText="1"/>
    </xf>
    <xf numFmtId="49" fontId="11" fillId="2" borderId="48" xfId="2" applyNumberFormat="1" applyFont="1" applyFill="1" applyBorder="1" applyAlignment="1" applyProtection="1">
      <alignment horizontal="center" vertical="center" wrapText="1"/>
    </xf>
    <xf numFmtId="0" fontId="39" fillId="2" borderId="9" xfId="0" applyFont="1" applyFill="1" applyBorder="1" applyAlignment="1" applyProtection="1">
      <alignment horizontal="center" vertical="center" wrapText="1"/>
      <protection hidden="1"/>
    </xf>
    <xf numFmtId="0" fontId="2" fillId="4" borderId="0" xfId="8" applyFont="1" applyFill="1" applyBorder="1" applyAlignment="1" applyProtection="1">
      <alignment vertical="center"/>
    </xf>
    <xf numFmtId="0" fontId="2" fillId="3" borderId="5" xfId="8" applyFont="1" applyFill="1" applyBorder="1" applyAlignment="1" applyProtection="1">
      <alignment vertical="center"/>
    </xf>
    <xf numFmtId="0" fontId="2" fillId="3" borderId="4" xfId="8" applyFont="1" applyFill="1" applyBorder="1" applyAlignment="1" applyProtection="1">
      <alignment vertical="center"/>
    </xf>
    <xf numFmtId="0" fontId="2" fillId="4" borderId="0" xfId="0" applyFont="1" applyFill="1" applyBorder="1" applyAlignment="1" applyProtection="1">
      <alignment vertical="center"/>
    </xf>
    <xf numFmtId="0" fontId="16" fillId="3" borderId="0" xfId="5" applyNumberFormat="1" applyFont="1" applyFill="1" applyBorder="1" applyAlignment="1" applyProtection="1">
      <alignment vertical="center"/>
    </xf>
    <xf numFmtId="0" fontId="8" fillId="6" borderId="21" xfId="11" applyFont="1" applyFill="1" applyBorder="1" applyAlignment="1" applyProtection="1">
      <alignment horizontal="center" vertical="center"/>
    </xf>
    <xf numFmtId="0" fontId="8" fillId="6" borderId="45" xfId="11" applyFont="1" applyFill="1" applyBorder="1" applyAlignment="1" applyProtection="1">
      <alignment horizontal="center" vertical="center"/>
    </xf>
    <xf numFmtId="0" fontId="8" fillId="6" borderId="20" xfId="11" applyFont="1" applyFill="1" applyBorder="1" applyAlignment="1" applyProtection="1">
      <alignment horizontal="center" vertical="center"/>
    </xf>
    <xf numFmtId="0" fontId="9" fillId="2" borderId="14" xfId="0" applyFont="1" applyFill="1" applyBorder="1" applyAlignment="1" applyProtection="1">
      <alignment vertical="center" wrapText="1"/>
      <protection hidden="1"/>
    </xf>
    <xf numFmtId="0" fontId="9" fillId="2" borderId="16" xfId="0" applyFont="1" applyFill="1" applyBorder="1" applyAlignment="1" applyProtection="1">
      <alignment vertical="center" wrapText="1"/>
      <protection hidden="1"/>
    </xf>
    <xf numFmtId="0" fontId="11" fillId="6" borderId="11" xfId="1" applyNumberFormat="1" applyFont="1" applyFill="1" applyBorder="1" applyAlignment="1" applyProtection="1">
      <alignment horizontal="center" vertical="center"/>
    </xf>
    <xf numFmtId="0" fontId="9" fillId="2" borderId="12" xfId="0" applyFont="1" applyFill="1" applyBorder="1" applyAlignment="1" applyProtection="1">
      <alignment vertical="center" wrapText="1"/>
      <protection hidden="1"/>
    </xf>
    <xf numFmtId="0" fontId="8" fillId="6" borderId="10" xfId="0" applyFont="1" applyFill="1" applyBorder="1" applyAlignment="1" applyProtection="1">
      <alignment horizontal="center" vertical="center" wrapText="1"/>
      <protection hidden="1"/>
    </xf>
    <xf numFmtId="0" fontId="16" fillId="4" borderId="70" xfId="5" applyNumberFormat="1" applyFont="1" applyFill="1" applyBorder="1" applyAlignment="1" applyProtection="1">
      <alignment horizontal="left" vertical="center" wrapText="1"/>
      <protection locked="0"/>
    </xf>
    <xf numFmtId="0" fontId="16" fillId="4" borderId="71" xfId="5" applyNumberFormat="1" applyFont="1" applyFill="1" applyBorder="1" applyAlignment="1" applyProtection="1">
      <alignment horizontal="left" vertical="center" wrapText="1"/>
      <protection locked="0"/>
    </xf>
    <xf numFmtId="0" fontId="17" fillId="4" borderId="71" xfId="0" applyFont="1" applyFill="1" applyBorder="1" applyAlignment="1" applyProtection="1">
      <alignment horizontal="left" vertical="center"/>
      <protection locked="0"/>
    </xf>
    <xf numFmtId="49" fontId="16" fillId="4" borderId="71" xfId="5" applyNumberFormat="1" applyFont="1" applyFill="1" applyBorder="1" applyAlignment="1" applyProtection="1">
      <alignment horizontal="left" vertical="center"/>
      <protection locked="0"/>
    </xf>
    <xf numFmtId="49" fontId="16" fillId="4" borderId="71" xfId="5" applyNumberFormat="1" applyFont="1" applyFill="1" applyBorder="1" applyAlignment="1" applyProtection="1">
      <alignment vertical="center"/>
      <protection locked="0"/>
    </xf>
    <xf numFmtId="0" fontId="16" fillId="4" borderId="71" xfId="5" applyNumberFormat="1" applyFont="1" applyFill="1" applyBorder="1" applyAlignment="1" applyProtection="1">
      <alignment horizontal="right" vertical="center"/>
      <protection locked="0"/>
    </xf>
    <xf numFmtId="39" fontId="16" fillId="3" borderId="72" xfId="6" applyNumberFormat="1" applyFont="1" applyFill="1" applyBorder="1" applyAlignment="1" applyProtection="1">
      <alignment horizontal="center" vertical="center" wrapText="1"/>
    </xf>
    <xf numFmtId="0" fontId="16" fillId="4" borderId="73" xfId="5" applyNumberFormat="1" applyFont="1" applyFill="1" applyBorder="1" applyAlignment="1" applyProtection="1">
      <alignment horizontal="left" vertical="center" wrapText="1"/>
      <protection locked="0"/>
    </xf>
    <xf numFmtId="0" fontId="16" fillId="4" borderId="74" xfId="5" applyNumberFormat="1" applyFont="1" applyFill="1" applyBorder="1" applyAlignment="1" applyProtection="1">
      <alignment horizontal="left" vertical="center" wrapText="1"/>
      <protection locked="0"/>
    </xf>
    <xf numFmtId="0" fontId="17" fillId="4" borderId="74" xfId="0" applyFont="1" applyFill="1" applyBorder="1" applyAlignment="1" applyProtection="1">
      <alignment horizontal="left" vertical="center"/>
      <protection locked="0"/>
    </xf>
    <xf numFmtId="49" fontId="16" fillId="4" borderId="74" xfId="5" applyNumberFormat="1" applyFont="1" applyFill="1" applyBorder="1" applyAlignment="1" applyProtection="1">
      <alignment horizontal="left" vertical="center"/>
      <protection locked="0"/>
    </xf>
    <xf numFmtId="0" fontId="16" fillId="4" borderId="74" xfId="5" applyNumberFormat="1" applyFont="1" applyFill="1" applyBorder="1" applyAlignment="1" applyProtection="1">
      <alignment horizontal="right" vertical="center"/>
      <protection locked="0"/>
    </xf>
    <xf numFmtId="39" fontId="16" fillId="3" borderId="75" xfId="6" applyNumberFormat="1" applyFont="1" applyFill="1" applyBorder="1" applyAlignment="1" applyProtection="1">
      <alignment horizontal="center" vertical="center" wrapText="1"/>
    </xf>
    <xf numFmtId="4" fontId="16" fillId="3" borderId="9" xfId="0" applyNumberFormat="1" applyFont="1" applyFill="1" applyBorder="1" applyAlignment="1" applyProtection="1">
      <alignment horizontal="center" vertical="center"/>
    </xf>
    <xf numFmtId="0" fontId="10" fillId="6" borderId="67" xfId="0" applyFont="1" applyFill="1" applyBorder="1" applyProtection="1">
      <protection hidden="1"/>
    </xf>
    <xf numFmtId="4" fontId="16" fillId="3" borderId="69" xfId="7" applyNumberFormat="1" applyFont="1" applyFill="1" applyBorder="1" applyAlignment="1" applyProtection="1">
      <alignment vertical="center" wrapText="1"/>
    </xf>
    <xf numFmtId="0" fontId="10" fillId="6" borderId="70" xfId="0" applyFont="1" applyFill="1" applyBorder="1" applyProtection="1">
      <protection hidden="1"/>
    </xf>
    <xf numFmtId="2" fontId="17" fillId="3" borderId="72" xfId="0" applyNumberFormat="1" applyFont="1" applyFill="1" applyBorder="1" applyAlignment="1" applyProtection="1">
      <alignment vertical="center"/>
    </xf>
    <xf numFmtId="0" fontId="10" fillId="6" borderId="73" xfId="0" applyFont="1" applyFill="1" applyBorder="1" applyProtection="1">
      <protection hidden="1"/>
    </xf>
    <xf numFmtId="0" fontId="16" fillId="3" borderId="75" xfId="5" applyNumberFormat="1" applyFont="1" applyFill="1" applyBorder="1" applyAlignment="1" applyProtection="1">
      <alignment horizontal="center" vertical="center" wrapText="1"/>
    </xf>
    <xf numFmtId="0" fontId="47" fillId="6" borderId="13" xfId="0" applyFont="1" applyFill="1" applyBorder="1" applyAlignment="1" applyProtection="1">
      <alignment vertical="center"/>
    </xf>
    <xf numFmtId="0" fontId="7" fillId="6" borderId="14" xfId="0" applyFont="1" applyFill="1" applyBorder="1" applyAlignment="1" applyProtection="1">
      <alignment vertical="center"/>
    </xf>
    <xf numFmtId="0" fontId="7" fillId="6" borderId="49" xfId="0" applyFont="1" applyFill="1" applyBorder="1" applyAlignment="1" applyProtection="1">
      <alignment vertical="center"/>
    </xf>
    <xf numFmtId="0" fontId="19" fillId="0" borderId="0" xfId="0" applyFont="1" applyAlignment="1" applyProtection="1">
      <alignment vertical="top" wrapText="1"/>
    </xf>
    <xf numFmtId="0" fontId="19" fillId="0" borderId="0" xfId="0" applyFont="1" applyProtection="1">
      <protection hidden="1"/>
    </xf>
    <xf numFmtId="0" fontId="19" fillId="0" borderId="0" xfId="0" applyFont="1" applyAlignment="1" applyProtection="1">
      <alignment vertical="top" wrapText="1"/>
      <protection hidden="1"/>
    </xf>
    <xf numFmtId="49" fontId="24" fillId="6" borderId="10" xfId="5" applyNumberFormat="1" applyFont="1" applyFill="1" applyBorder="1" applyAlignment="1" applyProtection="1">
      <alignment horizontal="center" vertical="center" textRotation="90" wrapText="1"/>
      <protection hidden="1"/>
    </xf>
    <xf numFmtId="49" fontId="24" fillId="6" borderId="10" xfId="5" applyNumberFormat="1" applyFont="1" applyFill="1" applyBorder="1" applyAlignment="1" applyProtection="1">
      <alignment horizontal="center" vertical="center" textRotation="90" wrapText="1"/>
      <protection hidden="1"/>
    </xf>
    <xf numFmtId="49" fontId="24" fillId="0" borderId="5" xfId="5" applyNumberFormat="1" applyFont="1" applyFill="1" applyBorder="1" applyAlignment="1" applyProtection="1">
      <alignment textRotation="90"/>
    </xf>
    <xf numFmtId="49" fontId="24" fillId="0" borderId="5" xfId="5" applyNumberFormat="1" applyFont="1" applyFill="1" applyBorder="1" applyAlignment="1" applyProtection="1">
      <alignment horizontal="center" textRotation="90"/>
    </xf>
    <xf numFmtId="49" fontId="14" fillId="0" borderId="5" xfId="5" applyNumberFormat="1" applyFont="1" applyFill="1" applyBorder="1" applyAlignment="1" applyProtection="1">
      <alignment vertical="center" wrapText="1"/>
    </xf>
    <xf numFmtId="0" fontId="10" fillId="0" borderId="0" xfId="0" applyFont="1" applyFill="1" applyAlignment="1" applyProtection="1">
      <protection hidden="1"/>
    </xf>
    <xf numFmtId="49" fontId="24" fillId="0" borderId="5" xfId="5" applyNumberFormat="1" applyFont="1" applyFill="1" applyBorder="1" applyAlignment="1" applyProtection="1">
      <alignment horizontal="center" vertical="center" textRotation="90" wrapText="1"/>
      <protection hidden="1"/>
    </xf>
    <xf numFmtId="49" fontId="23" fillId="0" borderId="5" xfId="5" applyNumberFormat="1" applyFont="1" applyFill="1" applyBorder="1" applyAlignment="1" applyProtection="1">
      <alignment vertical="center" textRotation="90" wrapText="1"/>
      <protection hidden="1"/>
    </xf>
    <xf numFmtId="4" fontId="11" fillId="0" borderId="5" xfId="7" applyNumberFormat="1" applyFont="1" applyFill="1" applyBorder="1" applyAlignment="1" applyProtection="1">
      <alignment horizontal="right" vertical="center"/>
      <protection hidden="1"/>
    </xf>
    <xf numFmtId="4" fontId="11" fillId="0" borderId="5" xfId="7" applyNumberFormat="1" applyFont="1" applyFill="1" applyBorder="1" applyAlignment="1" applyProtection="1">
      <alignment horizontal="right" vertical="center" wrapText="1"/>
      <protection hidden="1"/>
    </xf>
    <xf numFmtId="0" fontId="19" fillId="0" borderId="0" xfId="0" applyFont="1" applyFill="1" applyAlignment="1" applyProtection="1">
      <alignment vertical="center"/>
      <protection hidden="1"/>
    </xf>
    <xf numFmtId="0" fontId="48" fillId="4" borderId="0" xfId="52" applyFont="1" applyFill="1" applyBorder="1" applyAlignment="1" applyProtection="1">
      <alignment horizontal="right" vertical="center"/>
    </xf>
    <xf numFmtId="0" fontId="48" fillId="4" borderId="0" xfId="1" applyFont="1" applyFill="1" applyBorder="1" applyAlignment="1" applyProtection="1">
      <alignment horizontal="right" vertical="center"/>
    </xf>
    <xf numFmtId="0" fontId="48" fillId="4" borderId="0" xfId="1" applyFont="1" applyFill="1" applyAlignment="1" applyProtection="1">
      <alignment horizontal="right" vertical="center"/>
    </xf>
    <xf numFmtId="0" fontId="16" fillId="3" borderId="0" xfId="9" applyNumberFormat="1" applyFont="1" applyFill="1" applyBorder="1" applyAlignment="1" applyProtection="1">
      <alignment horizontal="center" vertical="center"/>
    </xf>
    <xf numFmtId="0" fontId="1" fillId="0" borderId="0" xfId="0" applyFont="1" applyProtection="1"/>
    <xf numFmtId="43" fontId="8" fillId="0" borderId="0" xfId="10" applyFont="1" applyProtection="1"/>
    <xf numFmtId="43" fontId="0" fillId="0" borderId="0" xfId="10" applyFont="1" applyProtection="1"/>
    <xf numFmtId="43" fontId="8" fillId="0" borderId="0" xfId="10" applyFont="1" applyAlignment="1" applyProtection="1">
      <alignment vertical="top" wrapText="1"/>
    </xf>
    <xf numFmtId="0" fontId="7" fillId="2" borderId="5" xfId="11" quotePrefix="1" applyFont="1" applyFill="1" applyBorder="1" applyAlignment="1" applyProtection="1">
      <alignment horizontal="center" vertical="center" textRotation="90"/>
    </xf>
    <xf numFmtId="0" fontId="17" fillId="0" borderId="76" xfId="0" applyFont="1" applyFill="1" applyBorder="1" applyAlignment="1" applyProtection="1">
      <alignment horizontal="left" vertical="center" wrapText="1" indent="1"/>
    </xf>
    <xf numFmtId="0" fontId="17" fillId="0" borderId="77" xfId="0" applyFont="1" applyFill="1" applyBorder="1" applyAlignment="1" applyProtection="1">
      <alignment horizontal="center" vertical="center"/>
    </xf>
    <xf numFmtId="0" fontId="17" fillId="0" borderId="78" xfId="11" applyFont="1" applyFill="1" applyBorder="1" applyAlignment="1" applyProtection="1">
      <alignment horizontal="left" vertical="center" indent="1"/>
    </xf>
    <xf numFmtId="0" fontId="17" fillId="0" borderId="78" xfId="11" applyFont="1" applyFill="1" applyBorder="1" applyAlignment="1" applyProtection="1">
      <alignment horizontal="center" vertical="center"/>
    </xf>
    <xf numFmtId="0" fontId="17" fillId="0" borderId="78" xfId="0" applyFont="1" applyBorder="1" applyAlignment="1">
      <alignment horizontal="left" vertical="center" indent="1"/>
    </xf>
    <xf numFmtId="0" fontId="17" fillId="0" borderId="78" xfId="0" applyFont="1" applyBorder="1" applyAlignment="1">
      <alignment horizontal="center" vertical="center"/>
    </xf>
    <xf numFmtId="0" fontId="17" fillId="0" borderId="78" xfId="0" applyFont="1" applyBorder="1" applyAlignment="1">
      <alignment vertical="center"/>
    </xf>
    <xf numFmtId="0" fontId="17" fillId="0" borderId="26" xfId="0" applyFont="1" applyFill="1" applyBorder="1" applyAlignment="1" applyProtection="1">
      <alignment horizontal="left" vertical="center" indent="1"/>
    </xf>
    <xf numFmtId="0" fontId="17" fillId="0" borderId="42" xfId="0" applyFont="1" applyFill="1" applyBorder="1" applyAlignment="1" applyProtection="1">
      <alignment horizontal="center" vertical="center"/>
    </xf>
    <xf numFmtId="0" fontId="17" fillId="0" borderId="78" xfId="0" applyFont="1" applyBorder="1" applyAlignment="1">
      <alignment horizontal="left" vertical="center"/>
    </xf>
    <xf numFmtId="0" fontId="17" fillId="0" borderId="78" xfId="0" applyFont="1" applyBorder="1" applyAlignment="1">
      <alignment horizontal="center" vertical="center" wrapText="1"/>
    </xf>
    <xf numFmtId="0" fontId="5" fillId="2" borderId="42" xfId="11" applyFont="1" applyFill="1" applyBorder="1" applyAlignment="1" applyProtection="1">
      <alignment horizontal="center" vertical="center" wrapText="1"/>
    </xf>
    <xf numFmtId="0" fontId="5" fillId="2" borderId="35" xfId="11" quotePrefix="1" applyFont="1" applyFill="1" applyBorder="1" applyAlignment="1" applyProtection="1">
      <alignment horizontal="center" vertical="center"/>
    </xf>
    <xf numFmtId="0" fontId="17" fillId="0" borderId="78" xfId="0" applyFont="1" applyBorder="1" applyAlignment="1">
      <alignment horizontal="left" vertical="center" wrapText="1" indent="1"/>
    </xf>
    <xf numFmtId="0" fontId="0" fillId="0" borderId="0" xfId="0" applyAlignment="1" applyProtection="1">
      <alignment wrapText="1"/>
    </xf>
    <xf numFmtId="0" fontId="8" fillId="0" borderId="0" xfId="11" applyFont="1" applyAlignment="1" applyProtection="1">
      <alignment wrapText="1"/>
    </xf>
    <xf numFmtId="0" fontId="2" fillId="2" borderId="3" xfId="0" applyFont="1" applyFill="1" applyBorder="1" applyAlignment="1" applyProtection="1">
      <alignment horizontal="left" vertical="center" indent="1"/>
    </xf>
    <xf numFmtId="0" fontId="8" fillId="2" borderId="2" xfId="0" applyFont="1" applyFill="1" applyBorder="1" applyAlignment="1" applyProtection="1">
      <alignment vertical="center"/>
    </xf>
    <xf numFmtId="0" fontId="8" fillId="2" borderId="64" xfId="0" applyFont="1" applyFill="1" applyBorder="1" applyAlignment="1" applyProtection="1">
      <alignment vertical="center"/>
    </xf>
    <xf numFmtId="0" fontId="1" fillId="0" borderId="78" xfId="0" applyFont="1" applyBorder="1" applyAlignment="1">
      <alignment horizontal="center" vertical="center" wrapText="1"/>
    </xf>
    <xf numFmtId="0" fontId="1" fillId="2" borderId="79" xfId="0" applyFont="1" applyFill="1" applyBorder="1" applyAlignment="1">
      <alignment horizontal="center" vertical="center" wrapText="1"/>
    </xf>
    <xf numFmtId="0" fontId="1" fillId="0" borderId="78" xfId="0" applyFont="1" applyBorder="1" applyAlignment="1">
      <alignment horizontal="left" vertical="center" wrapText="1"/>
    </xf>
    <xf numFmtId="0" fontId="17" fillId="2" borderId="79" xfId="0" applyFont="1" applyFill="1" applyBorder="1" applyAlignment="1" applyProtection="1">
      <alignment horizontal="center" vertical="center" wrapText="1"/>
    </xf>
    <xf numFmtId="0" fontId="1" fillId="0" borderId="79" xfId="0" applyFont="1" applyBorder="1" applyAlignment="1">
      <alignment horizontal="left" vertical="center" wrapText="1"/>
    </xf>
    <xf numFmtId="0" fontId="1" fillId="0" borderId="79" xfId="0" applyFont="1" applyBorder="1" applyAlignment="1">
      <alignment horizontal="center" vertical="center" wrapText="1"/>
    </xf>
    <xf numFmtId="0" fontId="1" fillId="2" borderId="9" xfId="0" applyFont="1" applyFill="1" applyBorder="1" applyAlignment="1" applyProtection="1">
      <alignment horizontal="center" vertical="center" wrapText="1"/>
    </xf>
    <xf numFmtId="164" fontId="11" fillId="2" borderId="35" xfId="7" applyNumberFormat="1" applyFont="1" applyFill="1" applyBorder="1" applyAlignment="1" applyProtection="1">
      <alignment horizontal="center" vertical="center" wrapText="1"/>
    </xf>
    <xf numFmtId="0" fontId="1" fillId="0" borderId="78" xfId="0" applyFont="1" applyBorder="1" applyAlignment="1">
      <alignment vertical="center"/>
    </xf>
    <xf numFmtId="0" fontId="17" fillId="0" borderId="80" xfId="0" applyFont="1" applyFill="1" applyBorder="1" applyAlignment="1" applyProtection="1">
      <alignment vertical="center"/>
    </xf>
    <xf numFmtId="0" fontId="17" fillId="0" borderId="79" xfId="0" applyFont="1" applyFill="1" applyBorder="1" applyAlignment="1" applyProtection="1">
      <alignment vertical="center"/>
    </xf>
    <xf numFmtId="0" fontId="1" fillId="0" borderId="81" xfId="0" applyFont="1" applyBorder="1" applyAlignment="1">
      <alignment vertical="center"/>
    </xf>
    <xf numFmtId="0" fontId="1" fillId="2" borderId="31" xfId="0" applyFont="1" applyFill="1" applyBorder="1" applyAlignment="1" applyProtection="1">
      <alignment horizontal="center" vertical="center" wrapText="1"/>
    </xf>
    <xf numFmtId="49" fontId="16" fillId="4" borderId="82" xfId="5" applyNumberFormat="1" applyFont="1" applyFill="1" applyBorder="1" applyAlignment="1" applyProtection="1">
      <alignment horizontal="left" vertical="center"/>
      <protection locked="0"/>
    </xf>
    <xf numFmtId="0" fontId="11" fillId="2" borderId="35" xfId="5" applyFont="1" applyFill="1" applyBorder="1" applyAlignment="1" applyProtection="1">
      <alignment horizontal="center" vertical="center" wrapText="1"/>
    </xf>
    <xf numFmtId="49" fontId="16" fillId="4" borderId="78" xfId="5" applyNumberFormat="1" applyFont="1" applyFill="1" applyBorder="1" applyAlignment="1" applyProtection="1">
      <alignment vertical="center"/>
      <protection locked="0"/>
    </xf>
    <xf numFmtId="0" fontId="16" fillId="0" borderId="83" xfId="5" applyNumberFormat="1" applyFont="1" applyFill="1" applyBorder="1" applyAlignment="1" applyProtection="1">
      <alignment horizontal="right" vertical="center"/>
      <protection locked="0"/>
    </xf>
    <xf numFmtId="0" fontId="16" fillId="0" borderId="84" xfId="5" applyNumberFormat="1" applyFont="1" applyFill="1" applyBorder="1" applyAlignment="1" applyProtection="1">
      <alignment horizontal="right" vertical="center"/>
      <protection locked="0"/>
    </xf>
    <xf numFmtId="0" fontId="16" fillId="0" borderId="85" xfId="5" applyNumberFormat="1" applyFont="1" applyFill="1" applyBorder="1" applyAlignment="1" applyProtection="1">
      <alignment horizontal="right" vertical="center"/>
      <protection locked="0"/>
    </xf>
    <xf numFmtId="2" fontId="16" fillId="0" borderId="71" xfId="5" applyNumberFormat="1" applyFont="1" applyFill="1" applyBorder="1" applyAlignment="1" applyProtection="1">
      <alignment horizontal="right" vertical="center"/>
      <protection locked="0"/>
    </xf>
    <xf numFmtId="39" fontId="16" fillId="3" borderId="71" xfId="6" applyNumberFormat="1" applyFont="1" applyFill="1" applyBorder="1" applyAlignment="1" applyProtection="1">
      <alignment horizontal="center" vertical="center" wrapText="1"/>
    </xf>
    <xf numFmtId="0" fontId="14" fillId="0" borderId="86" xfId="5" applyFont="1" applyFill="1" applyBorder="1" applyAlignment="1" applyProtection="1">
      <alignment vertical="center" wrapText="1"/>
      <protection hidden="1"/>
    </xf>
    <xf numFmtId="0" fontId="11" fillId="2" borderId="71" xfId="5" applyFont="1" applyFill="1" applyBorder="1" applyAlignment="1" applyProtection="1">
      <alignment horizontal="center" vertical="center" wrapText="1"/>
    </xf>
    <xf numFmtId="164" fontId="11" fillId="2" borderId="71" xfId="7" applyNumberFormat="1" applyFont="1" applyFill="1" applyBorder="1" applyAlignment="1" applyProtection="1">
      <alignment horizontal="center" vertical="center" wrapText="1"/>
    </xf>
    <xf numFmtId="0" fontId="11" fillId="2" borderId="71" xfId="1" applyFont="1" applyFill="1" applyBorder="1" applyAlignment="1" applyProtection="1">
      <alignment horizontal="center" vertical="center" wrapText="1"/>
    </xf>
    <xf numFmtId="49" fontId="11" fillId="2" borderId="71" xfId="2" applyNumberFormat="1" applyFont="1" applyFill="1" applyBorder="1" applyAlignment="1" applyProtection="1">
      <alignment horizontal="center" vertical="center" wrapText="1"/>
    </xf>
    <xf numFmtId="0" fontId="16" fillId="4" borderId="71" xfId="5" applyNumberFormat="1" applyFont="1" applyFill="1" applyBorder="1" applyAlignment="1" applyProtection="1">
      <alignment horizontal="left" vertical="center"/>
      <protection locked="0"/>
    </xf>
    <xf numFmtId="0" fontId="11" fillId="2" borderId="71" xfId="5" applyFont="1" applyFill="1" applyBorder="1" applyAlignment="1" applyProtection="1">
      <alignment horizontal="left" vertical="center" indent="1"/>
    </xf>
    <xf numFmtId="4" fontId="16" fillId="3" borderId="71" xfId="7" applyNumberFormat="1" applyFont="1" applyFill="1" applyBorder="1" applyAlignment="1" applyProtection="1">
      <alignment horizontal="center" vertical="center"/>
    </xf>
    <xf numFmtId="0" fontId="11" fillId="3" borderId="0" xfId="5" applyNumberFormat="1" applyFont="1" applyFill="1" applyBorder="1" applyAlignment="1" applyProtection="1">
      <alignment horizontal="left" vertical="center" wrapText="1"/>
    </xf>
    <xf numFmtId="0" fontId="11" fillId="0" borderId="0" xfId="0" applyFont="1" applyFill="1" applyBorder="1" applyAlignment="1" applyProtection="1">
      <alignment horizontal="left" vertical="center" wrapText="1"/>
    </xf>
    <xf numFmtId="0" fontId="14" fillId="0" borderId="0" xfId="0" applyFont="1" applyFill="1" applyBorder="1" applyAlignment="1" applyProtection="1">
      <alignment horizontal="left" vertical="center" wrapText="1"/>
    </xf>
    <xf numFmtId="0" fontId="11" fillId="0" borderId="0" xfId="5" applyNumberFormat="1" applyFont="1" applyFill="1" applyBorder="1" applyAlignment="1" applyProtection="1">
      <alignment horizontal="left" vertical="center" wrapText="1"/>
    </xf>
    <xf numFmtId="0" fontId="11" fillId="3" borderId="0" xfId="0" applyFont="1" applyFill="1" applyBorder="1" applyAlignment="1" applyProtection="1">
      <alignment horizontal="left" vertical="center"/>
    </xf>
    <xf numFmtId="0" fontId="28" fillId="3" borderId="0" xfId="0" applyFont="1" applyFill="1" applyBorder="1" applyAlignment="1" applyProtection="1">
      <alignment horizontal="left" vertical="top"/>
    </xf>
    <xf numFmtId="0" fontId="28" fillId="3" borderId="0" xfId="0" applyFont="1" applyFill="1" applyBorder="1" applyAlignment="1" applyProtection="1">
      <alignment horizontal="left" vertical="center"/>
    </xf>
    <xf numFmtId="0" fontId="17" fillId="0" borderId="23" xfId="0" applyFont="1" applyFill="1" applyBorder="1" applyAlignment="1" applyProtection="1">
      <alignment horizontal="left" vertical="center" indent="1"/>
    </xf>
    <xf numFmtId="0" fontId="17" fillId="0" borderId="78" xfId="0" applyFont="1" applyBorder="1" applyAlignment="1">
      <alignment horizontal="left" vertical="center"/>
    </xf>
    <xf numFmtId="0" fontId="8" fillId="6" borderId="18" xfId="11" quotePrefix="1" applyFont="1" applyFill="1" applyBorder="1" applyAlignment="1" applyProtection="1">
      <alignment horizontal="center" vertical="center"/>
    </xf>
    <xf numFmtId="0" fontId="8" fillId="6" borderId="51" xfId="11" quotePrefix="1" applyFont="1" applyFill="1" applyBorder="1" applyAlignment="1" applyProtection="1">
      <alignment horizontal="center" vertical="center"/>
    </xf>
    <xf numFmtId="0" fontId="8" fillId="6" borderId="20" xfId="11" quotePrefix="1" applyFont="1" applyFill="1" applyBorder="1" applyAlignment="1" applyProtection="1">
      <alignment horizontal="center" vertical="center"/>
    </xf>
    <xf numFmtId="0" fontId="8" fillId="6" borderId="24" xfId="11" quotePrefix="1" applyFont="1" applyFill="1" applyBorder="1" applyAlignment="1" applyProtection="1">
      <alignment horizontal="center" vertical="center"/>
    </xf>
    <xf numFmtId="0" fontId="2" fillId="6" borderId="18" xfId="11" applyFont="1" applyFill="1" applyBorder="1" applyAlignment="1" applyProtection="1">
      <alignment horizontal="center" vertical="center"/>
    </xf>
    <xf numFmtId="0" fontId="8" fillId="6" borderId="19" xfId="11" applyFont="1" applyFill="1" applyBorder="1" applyAlignment="1" applyProtection="1">
      <alignment horizontal="center" vertical="center"/>
    </xf>
    <xf numFmtId="0" fontId="8" fillId="6" borderId="43" xfId="11" applyFont="1" applyFill="1" applyBorder="1" applyAlignment="1" applyProtection="1">
      <alignment horizontal="center" vertical="center"/>
    </xf>
    <xf numFmtId="0" fontId="17" fillId="3" borderId="23" xfId="0" applyFont="1" applyFill="1" applyBorder="1" applyAlignment="1" applyProtection="1">
      <alignment horizontal="left" vertical="center" indent="1"/>
    </xf>
    <xf numFmtId="0" fontId="6" fillId="2" borderId="37" xfId="0" applyFont="1" applyFill="1" applyBorder="1" applyAlignment="1" applyProtection="1">
      <alignment horizontal="center" vertical="center" wrapText="1"/>
    </xf>
    <xf numFmtId="0" fontId="6" fillId="2" borderId="48" xfId="0" applyFont="1" applyFill="1" applyBorder="1" applyAlignment="1" applyProtection="1">
      <alignment horizontal="center" vertical="center" wrapText="1"/>
    </xf>
    <xf numFmtId="0" fontId="6" fillId="2" borderId="11" xfId="11" quotePrefix="1" applyFont="1" applyFill="1" applyBorder="1" applyAlignment="1" applyProtection="1">
      <alignment horizontal="center" vertical="center" textRotation="90"/>
    </xf>
    <xf numFmtId="0" fontId="8" fillId="2" borderId="11" xfId="11" quotePrefix="1" applyFont="1" applyFill="1" applyBorder="1" applyAlignment="1" applyProtection="1">
      <alignment horizontal="center" vertical="center" textRotation="90"/>
    </xf>
    <xf numFmtId="0" fontId="8" fillId="2" borderId="12" xfId="11" quotePrefix="1" applyFont="1" applyFill="1" applyBorder="1" applyAlignment="1" applyProtection="1">
      <alignment horizontal="center" vertical="center" textRotation="90"/>
    </xf>
    <xf numFmtId="0" fontId="17" fillId="3" borderId="33" xfId="0" applyFont="1" applyFill="1" applyBorder="1" applyAlignment="1" applyProtection="1">
      <alignment horizontal="left" vertical="center" indent="1"/>
    </xf>
    <xf numFmtId="0" fontId="1" fillId="2" borderId="9" xfId="11" quotePrefix="1" applyFont="1" applyFill="1" applyBorder="1" applyAlignment="1" applyProtection="1">
      <alignment horizontal="center" vertical="center" textRotation="90"/>
    </xf>
    <xf numFmtId="0" fontId="8" fillId="2" borderId="9" xfId="11" quotePrefix="1" applyFont="1" applyFill="1" applyBorder="1" applyAlignment="1" applyProtection="1">
      <alignment horizontal="center" vertical="center" textRotation="90"/>
    </xf>
    <xf numFmtId="0" fontId="1" fillId="2" borderId="13" xfId="11" quotePrefix="1" applyFont="1" applyFill="1" applyBorder="1" applyAlignment="1" applyProtection="1">
      <alignment horizontal="center" vertical="center" textRotation="90" wrapText="1"/>
    </xf>
    <xf numFmtId="0" fontId="8" fillId="2" borderId="13" xfId="11" quotePrefix="1" applyFont="1" applyFill="1" applyBorder="1" applyAlignment="1" applyProtection="1">
      <alignment horizontal="center" vertical="center" textRotation="90"/>
    </xf>
    <xf numFmtId="0" fontId="7" fillId="2" borderId="8" xfId="11" quotePrefix="1" applyFont="1" applyFill="1" applyBorder="1" applyAlignment="1" applyProtection="1">
      <alignment horizontal="center" vertical="center" textRotation="90"/>
    </xf>
    <xf numFmtId="0" fontId="7" fillId="2" borderId="5" xfId="11" quotePrefix="1" applyFont="1" applyFill="1" applyBorder="1" applyAlignment="1" applyProtection="1">
      <alignment horizontal="center" vertical="center" textRotation="90"/>
    </xf>
    <xf numFmtId="0" fontId="8" fillId="2" borderId="5" xfId="11" quotePrefix="1" applyFont="1" applyFill="1" applyBorder="1" applyAlignment="1" applyProtection="1">
      <alignment horizontal="center" vertical="center" textRotation="90"/>
    </xf>
    <xf numFmtId="0" fontId="7" fillId="2" borderId="11" xfId="11" quotePrefix="1" applyFont="1" applyFill="1" applyBorder="1" applyAlignment="1" applyProtection="1">
      <alignment horizontal="center" vertical="center" textRotation="90"/>
    </xf>
    <xf numFmtId="0" fontId="8" fillId="2" borderId="10" xfId="11" quotePrefix="1" applyFont="1" applyFill="1" applyBorder="1" applyAlignment="1" applyProtection="1">
      <alignment horizontal="center" vertical="center" textRotation="90"/>
    </xf>
    <xf numFmtId="0" fontId="17" fillId="0" borderId="19" xfId="0" applyFont="1" applyFill="1" applyBorder="1" applyAlignment="1" applyProtection="1">
      <alignment horizontal="left" vertical="center" wrapText="1" indent="1"/>
    </xf>
    <xf numFmtId="0" fontId="17" fillId="0" borderId="23" xfId="0" applyFont="1" applyFill="1" applyBorder="1" applyAlignment="1" applyProtection="1">
      <alignment horizontal="left" vertical="center" wrapText="1" indent="1"/>
    </xf>
    <xf numFmtId="0" fontId="17" fillId="0" borderId="35" xfId="0" applyFont="1" applyFill="1" applyBorder="1" applyAlignment="1" applyProtection="1">
      <alignment horizontal="left" vertical="center" indent="1"/>
    </xf>
    <xf numFmtId="0" fontId="17" fillId="0" borderId="21" xfId="0" applyFont="1" applyFill="1" applyBorder="1" applyAlignment="1" applyProtection="1">
      <alignment horizontal="left" vertical="center" indent="1"/>
    </xf>
    <xf numFmtId="0" fontId="1" fillId="2" borderId="8" xfId="11" quotePrefix="1" applyFont="1" applyFill="1" applyBorder="1" applyAlignment="1" applyProtection="1">
      <alignment horizontal="center" vertical="center" textRotation="90" wrapText="1"/>
    </xf>
    <xf numFmtId="0" fontId="1" fillId="2" borderId="5" xfId="11" quotePrefix="1" applyFont="1" applyFill="1" applyBorder="1" applyAlignment="1" applyProtection="1">
      <alignment horizontal="center" vertical="center" textRotation="90" wrapText="1"/>
    </xf>
    <xf numFmtId="0" fontId="17" fillId="3" borderId="21" xfId="0" applyFont="1" applyFill="1" applyBorder="1" applyAlignment="1" applyProtection="1">
      <alignment horizontal="left" vertical="center" indent="1"/>
    </xf>
    <xf numFmtId="0" fontId="39" fillId="2" borderId="18" xfId="0" applyFont="1" applyFill="1" applyBorder="1" applyAlignment="1" applyProtection="1">
      <alignment horizontal="center" vertical="center" wrapText="1"/>
      <protection hidden="1"/>
    </xf>
    <xf numFmtId="0" fontId="39" fillId="2" borderId="19" xfId="0" applyFont="1" applyFill="1" applyBorder="1" applyAlignment="1" applyProtection="1">
      <alignment horizontal="center" vertical="center" wrapText="1"/>
      <protection hidden="1"/>
    </xf>
    <xf numFmtId="0" fontId="39" fillId="2" borderId="43" xfId="0" applyFont="1" applyFill="1" applyBorder="1" applyAlignment="1" applyProtection="1">
      <alignment horizontal="center" vertical="center" wrapText="1"/>
      <protection hidden="1"/>
    </xf>
    <xf numFmtId="0" fontId="39" fillId="2" borderId="18" xfId="0" applyFont="1" applyFill="1" applyBorder="1" applyAlignment="1" applyProtection="1">
      <alignment horizontal="center" vertical="center"/>
      <protection hidden="1"/>
    </xf>
    <xf numFmtId="0" fontId="39" fillId="2" borderId="19" xfId="0" applyFont="1" applyFill="1" applyBorder="1" applyAlignment="1" applyProtection="1">
      <alignment horizontal="center" vertical="center"/>
      <protection hidden="1"/>
    </xf>
    <xf numFmtId="0" fontId="39" fillId="2" borderId="43" xfId="0" applyFont="1" applyFill="1" applyBorder="1" applyAlignment="1" applyProtection="1">
      <alignment horizontal="center" vertical="center"/>
      <protection hidden="1"/>
    </xf>
    <xf numFmtId="0" fontId="2" fillId="0" borderId="0" xfId="0" applyFont="1" applyBorder="1" applyAlignment="1" applyProtection="1">
      <alignment horizontal="left" vertical="top" wrapText="1"/>
      <protection hidden="1"/>
    </xf>
    <xf numFmtId="0" fontId="8" fillId="0" borderId="0" xfId="0" applyFont="1" applyBorder="1" applyAlignment="1" applyProtection="1">
      <alignment horizontal="left" vertical="top" wrapText="1"/>
      <protection hidden="1"/>
    </xf>
    <xf numFmtId="0" fontId="9" fillId="2" borderId="9" xfId="0" applyFont="1" applyFill="1" applyBorder="1" applyAlignment="1" applyProtection="1">
      <alignment horizontal="left" vertical="center" wrapText="1" indent="1"/>
      <protection hidden="1"/>
    </xf>
    <xf numFmtId="0" fontId="39" fillId="2" borderId="9" xfId="0" applyFont="1" applyFill="1" applyBorder="1" applyAlignment="1" applyProtection="1">
      <alignment horizontal="center" vertical="center" wrapText="1"/>
      <protection hidden="1"/>
    </xf>
    <xf numFmtId="0" fontId="11" fillId="2" borderId="18" xfId="1" applyFont="1" applyFill="1" applyBorder="1" applyAlignment="1" applyProtection="1">
      <alignment horizontal="center" vertical="center" wrapText="1"/>
      <protection hidden="1"/>
    </xf>
    <xf numFmtId="0" fontId="11" fillId="2" borderId="20" xfId="1" applyFont="1" applyFill="1" applyBorder="1" applyAlignment="1" applyProtection="1">
      <alignment horizontal="center" vertical="center" wrapText="1"/>
      <protection hidden="1"/>
    </xf>
    <xf numFmtId="0" fontId="11" fillId="2" borderId="43" xfId="1" applyFont="1" applyFill="1" applyBorder="1" applyAlignment="1" applyProtection="1">
      <alignment horizontal="center" vertical="center" wrapText="1"/>
      <protection hidden="1"/>
    </xf>
    <xf numFmtId="0" fontId="11" fillId="2" borderId="45" xfId="1" applyFont="1" applyFill="1" applyBorder="1" applyAlignment="1" applyProtection="1">
      <alignment horizontal="center" vertical="center" wrapText="1"/>
      <protection hidden="1"/>
    </xf>
    <xf numFmtId="0" fontId="9" fillId="2" borderId="13" xfId="0" applyFont="1" applyFill="1" applyBorder="1" applyAlignment="1" applyProtection="1">
      <alignment horizontal="left" vertical="center" wrapText="1" indent="1"/>
      <protection hidden="1"/>
    </xf>
    <xf numFmtId="0" fontId="9" fillId="2" borderId="14" xfId="0" applyFont="1" applyFill="1" applyBorder="1" applyAlignment="1" applyProtection="1">
      <alignment horizontal="left" vertical="center" wrapText="1" indent="1"/>
      <protection hidden="1"/>
    </xf>
    <xf numFmtId="0" fontId="39" fillId="0" borderId="0" xfId="0" applyFont="1" applyBorder="1" applyAlignment="1" applyProtection="1">
      <alignment horizontal="left" vertical="top" wrapText="1"/>
    </xf>
    <xf numFmtId="0" fontId="7" fillId="0" borderId="0" xfId="0" applyFont="1" applyBorder="1" applyAlignment="1" applyProtection="1">
      <alignment horizontal="left" vertical="top" wrapText="1"/>
    </xf>
    <xf numFmtId="0" fontId="11" fillId="2" borderId="71" xfId="5" applyFont="1" applyFill="1" applyBorder="1" applyAlignment="1" applyProtection="1">
      <alignment horizontal="left" vertical="center" indent="1"/>
    </xf>
    <xf numFmtId="0" fontId="11" fillId="2" borderId="13" xfId="5" applyFont="1" applyFill="1" applyBorder="1" applyAlignment="1" applyProtection="1">
      <alignment horizontal="left" vertical="center" indent="1"/>
    </xf>
    <xf numFmtId="0" fontId="11" fillId="2" borderId="14" xfId="5" applyFont="1" applyFill="1" applyBorder="1" applyAlignment="1" applyProtection="1">
      <alignment horizontal="left" vertical="center" indent="1"/>
    </xf>
    <xf numFmtId="0" fontId="11" fillId="2" borderId="2" xfId="5" applyFont="1" applyFill="1" applyBorder="1" applyAlignment="1" applyProtection="1">
      <alignment horizontal="left" vertical="center" indent="1"/>
    </xf>
    <xf numFmtId="0" fontId="11" fillId="2" borderId="16" xfId="5" applyFont="1" applyFill="1" applyBorder="1" applyAlignment="1" applyProtection="1">
      <alignment horizontal="left" vertical="center" indent="1"/>
    </xf>
    <xf numFmtId="0" fontId="1" fillId="0" borderId="0" xfId="0" applyFont="1" applyBorder="1" applyAlignment="1" applyProtection="1">
      <alignment horizontal="left" vertical="top" wrapText="1"/>
    </xf>
    <xf numFmtId="0" fontId="11" fillId="2" borderId="36" xfId="5" applyFont="1" applyFill="1" applyBorder="1" applyAlignment="1" applyProtection="1">
      <alignment horizontal="left" vertical="center" wrapText="1" indent="1"/>
    </xf>
    <xf numFmtId="0" fontId="11" fillId="2" borderId="37" xfId="5" applyFont="1" applyFill="1" applyBorder="1" applyAlignment="1" applyProtection="1">
      <alignment horizontal="left" vertical="center" wrapText="1" indent="1"/>
    </xf>
    <xf numFmtId="49" fontId="16" fillId="4" borderId="19" xfId="5" applyNumberFormat="1" applyFont="1" applyFill="1" applyBorder="1" applyAlignment="1" applyProtection="1">
      <alignment horizontal="left" vertical="center" wrapText="1" indent="1"/>
      <protection locked="0"/>
    </xf>
    <xf numFmtId="49" fontId="16" fillId="4" borderId="51" xfId="5" applyNumberFormat="1" applyFont="1" applyFill="1" applyBorder="1" applyAlignment="1" applyProtection="1">
      <alignment horizontal="left" vertical="center" wrapText="1" indent="1"/>
      <protection locked="0"/>
    </xf>
    <xf numFmtId="49" fontId="16" fillId="4" borderId="38" xfId="5" applyNumberFormat="1" applyFont="1" applyFill="1" applyBorder="1" applyAlignment="1" applyProtection="1">
      <alignment horizontal="left" vertical="center" wrapText="1" indent="1"/>
      <protection locked="0"/>
    </xf>
    <xf numFmtId="49" fontId="16" fillId="4" borderId="17" xfId="5" applyNumberFormat="1" applyFont="1" applyFill="1" applyBorder="1" applyAlignment="1" applyProtection="1">
      <alignment horizontal="left" vertical="center" wrapText="1" indent="1"/>
      <protection locked="0"/>
    </xf>
    <xf numFmtId="49" fontId="16" fillId="4" borderId="54" xfId="5" applyNumberFormat="1" applyFont="1" applyFill="1" applyBorder="1" applyAlignment="1" applyProtection="1">
      <alignment horizontal="left" vertical="center" wrapText="1" indent="1"/>
      <protection locked="0"/>
    </xf>
    <xf numFmtId="0" fontId="7" fillId="6" borderId="13" xfId="0" applyFont="1" applyFill="1" applyBorder="1" applyAlignment="1" applyProtection="1">
      <alignment horizontal="left" vertical="center" indent="1"/>
    </xf>
    <xf numFmtId="0" fontId="7" fillId="6" borderId="14" xfId="0" applyFont="1" applyFill="1" applyBorder="1" applyAlignment="1" applyProtection="1">
      <alignment horizontal="left" vertical="center" indent="1"/>
    </xf>
    <xf numFmtId="0" fontId="7" fillId="6" borderId="49" xfId="0" applyFont="1" applyFill="1" applyBorder="1" applyAlignment="1" applyProtection="1">
      <alignment horizontal="left" vertical="center" indent="1"/>
    </xf>
    <xf numFmtId="49" fontId="11" fillId="2" borderId="18" xfId="5" applyNumberFormat="1" applyFont="1" applyFill="1" applyBorder="1" applyAlignment="1" applyProtection="1">
      <alignment horizontal="left" vertical="center" wrapText="1" indent="1"/>
    </xf>
    <xf numFmtId="49" fontId="11" fillId="2" borderId="19" xfId="5" applyNumberFormat="1" applyFont="1" applyFill="1" applyBorder="1" applyAlignment="1" applyProtection="1">
      <alignment horizontal="left" vertical="center" wrapText="1" indent="1"/>
    </xf>
    <xf numFmtId="49" fontId="11" fillId="2" borderId="55" xfId="5" applyNumberFormat="1" applyFont="1" applyFill="1" applyBorder="1" applyAlignment="1" applyProtection="1">
      <alignment horizontal="left" vertical="center" wrapText="1" indent="1"/>
    </xf>
    <xf numFmtId="49" fontId="11" fillId="2" borderId="56" xfId="5" applyNumberFormat="1" applyFont="1" applyFill="1" applyBorder="1" applyAlignment="1" applyProtection="1">
      <alignment horizontal="left" vertical="center" wrapText="1" indent="1"/>
    </xf>
    <xf numFmtId="0" fontId="2" fillId="0" borderId="0" xfId="0" applyFont="1" applyAlignment="1" applyProtection="1">
      <alignment horizontal="left" vertical="top" wrapText="1"/>
    </xf>
    <xf numFmtId="0" fontId="10" fillId="0" borderId="0" xfId="0" applyFont="1" applyAlignment="1" applyProtection="1">
      <alignment horizontal="left" vertical="top" wrapText="1"/>
    </xf>
    <xf numFmtId="0" fontId="11" fillId="2" borderId="19" xfId="5" applyFont="1" applyFill="1" applyBorder="1" applyAlignment="1" applyProtection="1">
      <alignment horizontal="center" vertical="center" wrapText="1"/>
    </xf>
    <xf numFmtId="0" fontId="11" fillId="2" borderId="43" xfId="5" applyFont="1" applyFill="1" applyBorder="1" applyAlignment="1" applyProtection="1">
      <alignment horizontal="center" vertical="center" wrapText="1"/>
    </xf>
    <xf numFmtId="0" fontId="11" fillId="2" borderId="23" xfId="5" applyFont="1" applyFill="1" applyBorder="1" applyAlignment="1" applyProtection="1">
      <alignment horizontal="center" vertical="center" wrapText="1"/>
    </xf>
    <xf numFmtId="0" fontId="11" fillId="2" borderId="44" xfId="5" applyFont="1" applyFill="1" applyBorder="1" applyAlignment="1" applyProtection="1">
      <alignment horizontal="center" vertical="center" wrapText="1"/>
    </xf>
    <xf numFmtId="0" fontId="11" fillId="2" borderId="18" xfId="5" applyFont="1" applyFill="1" applyBorder="1" applyAlignment="1" applyProtection="1">
      <alignment horizontal="center" vertical="center" wrapText="1"/>
    </xf>
    <xf numFmtId="0" fontId="11" fillId="2" borderId="22" xfId="5" applyFont="1" applyFill="1" applyBorder="1" applyAlignment="1" applyProtection="1">
      <alignment horizontal="center" vertical="center" wrapText="1"/>
    </xf>
    <xf numFmtId="0" fontId="11" fillId="2" borderId="20" xfId="5" applyFont="1" applyFill="1" applyBorder="1" applyAlignment="1" applyProtection="1">
      <alignment horizontal="center" vertical="center" wrapText="1"/>
    </xf>
    <xf numFmtId="0" fontId="11" fillId="2" borderId="21" xfId="5" applyFont="1" applyFill="1" applyBorder="1" applyAlignment="1" applyProtection="1">
      <alignment horizontal="center" vertical="center" wrapText="1"/>
    </xf>
    <xf numFmtId="0" fontId="11" fillId="2" borderId="13" xfId="5" applyFont="1" applyFill="1" applyBorder="1" applyAlignment="1" applyProtection="1">
      <alignment horizontal="left" vertical="center" wrapText="1" indent="1"/>
    </xf>
    <xf numFmtId="0" fontId="11" fillId="2" borderId="14" xfId="5" applyFont="1" applyFill="1" applyBorder="1" applyAlignment="1" applyProtection="1">
      <alignment horizontal="left" vertical="center" wrapText="1" indent="1"/>
    </xf>
    <xf numFmtId="0" fontId="11" fillId="2" borderId="16" xfId="5" applyFont="1" applyFill="1" applyBorder="1" applyAlignment="1" applyProtection="1">
      <alignment horizontal="left" vertical="center" wrapText="1" indent="1"/>
    </xf>
    <xf numFmtId="0" fontId="11" fillId="2" borderId="13" xfId="5" applyFont="1" applyFill="1" applyBorder="1" applyAlignment="1" applyProtection="1">
      <alignment horizontal="left" vertical="center" wrapText="1" indent="1"/>
      <protection hidden="1"/>
    </xf>
    <xf numFmtId="0" fontId="11" fillId="2" borderId="14" xfId="5" applyFont="1" applyFill="1" applyBorder="1" applyAlignment="1" applyProtection="1">
      <alignment horizontal="left" vertical="center" wrapText="1" indent="1"/>
      <protection hidden="1"/>
    </xf>
    <xf numFmtId="0" fontId="11" fillId="2" borderId="13" xfId="5" applyFont="1" applyFill="1" applyBorder="1" applyAlignment="1" applyProtection="1">
      <alignment horizontal="left" vertical="center" indent="1"/>
      <protection hidden="1"/>
    </xf>
    <xf numFmtId="0" fontId="11" fillId="2" borderId="14" xfId="5" applyFont="1" applyFill="1" applyBorder="1" applyAlignment="1" applyProtection="1">
      <alignment horizontal="left" vertical="center" indent="1"/>
      <protection hidden="1"/>
    </xf>
    <xf numFmtId="0" fontId="3" fillId="0" borderId="0" xfId="0" applyFont="1" applyBorder="1" applyAlignment="1" applyProtection="1">
      <alignment horizontal="left" vertical="top" wrapText="1"/>
      <protection hidden="1"/>
    </xf>
    <xf numFmtId="0" fontId="10" fillId="0" borderId="0" xfId="0" applyFont="1" applyBorder="1" applyAlignment="1" applyProtection="1">
      <alignment horizontal="left" vertical="top" wrapText="1"/>
      <protection hidden="1"/>
    </xf>
    <xf numFmtId="0" fontId="11" fillId="2" borderId="40" xfId="5" applyFont="1" applyFill="1" applyBorder="1" applyAlignment="1" applyProtection="1">
      <alignment horizontal="center" vertical="center" wrapText="1"/>
      <protection hidden="1"/>
    </xf>
    <xf numFmtId="0" fontId="11" fillId="2" borderId="27" xfId="5" applyFont="1" applyFill="1" applyBorder="1" applyAlignment="1" applyProtection="1">
      <alignment horizontal="center" vertical="center" wrapText="1"/>
      <protection hidden="1"/>
    </xf>
    <xf numFmtId="0" fontId="11" fillId="2" borderId="35" xfId="5" applyFont="1" applyFill="1" applyBorder="1" applyAlignment="1" applyProtection="1">
      <alignment horizontal="center" vertical="center" wrapText="1"/>
      <protection hidden="1"/>
    </xf>
    <xf numFmtId="0" fontId="11" fillId="2" borderId="29" xfId="5" applyFont="1" applyFill="1" applyBorder="1" applyAlignment="1" applyProtection="1">
      <alignment horizontal="center" vertical="center" wrapText="1"/>
      <protection hidden="1"/>
    </xf>
    <xf numFmtId="49" fontId="11" fillId="2" borderId="42" xfId="6" applyNumberFormat="1" applyFont="1" applyFill="1" applyBorder="1" applyAlignment="1" applyProtection="1">
      <alignment horizontal="center" vertical="center" wrapText="1"/>
      <protection hidden="1"/>
    </xf>
    <xf numFmtId="49" fontId="11" fillId="2" borderId="31" xfId="6" applyNumberFormat="1" applyFont="1" applyFill="1" applyBorder="1" applyAlignment="1" applyProtection="1">
      <alignment horizontal="center" vertical="center" wrapText="1"/>
      <protection hidden="1"/>
    </xf>
    <xf numFmtId="0" fontId="25" fillId="0" borderId="7" xfId="0" applyFont="1" applyFill="1" applyBorder="1" applyAlignment="1" applyProtection="1">
      <alignment horizontal="left" vertical="top"/>
    </xf>
    <xf numFmtId="0" fontId="25" fillId="0" borderId="7" xfId="0" applyNumberFormat="1" applyFont="1" applyFill="1" applyBorder="1" applyAlignment="1" applyProtection="1">
      <alignment horizontal="center"/>
    </xf>
    <xf numFmtId="0" fontId="3" fillId="0" borderId="0" xfId="0" applyFont="1" applyBorder="1" applyAlignment="1" applyProtection="1">
      <alignment horizontal="left" vertical="top" wrapText="1"/>
    </xf>
    <xf numFmtId="0" fontId="10" fillId="0" borderId="0" xfId="0" applyFont="1" applyBorder="1" applyAlignment="1" applyProtection="1">
      <alignment horizontal="left" vertical="top" wrapText="1"/>
    </xf>
    <xf numFmtId="0" fontId="11" fillId="2" borderId="42" xfId="1" applyFont="1" applyFill="1" applyBorder="1" applyAlignment="1" applyProtection="1">
      <alignment horizontal="center" vertical="center" wrapText="1"/>
    </xf>
    <xf numFmtId="0" fontId="11" fillId="2" borderId="31" xfId="1" applyFont="1" applyFill="1" applyBorder="1" applyAlignment="1" applyProtection="1">
      <alignment horizontal="center" vertical="center" wrapText="1"/>
    </xf>
    <xf numFmtId="0" fontId="9" fillId="2" borderId="13" xfId="0" applyFont="1" applyFill="1" applyBorder="1" applyAlignment="1" applyProtection="1">
      <alignment horizontal="left" vertical="center" indent="1"/>
    </xf>
    <xf numFmtId="0" fontId="9" fillId="2" borderId="14" xfId="0" applyFont="1" applyFill="1" applyBorder="1" applyAlignment="1" applyProtection="1">
      <alignment horizontal="left" vertical="center" indent="1"/>
    </xf>
    <xf numFmtId="0" fontId="11" fillId="2" borderId="35" xfId="1" applyFont="1" applyFill="1" applyBorder="1" applyAlignment="1" applyProtection="1">
      <alignment horizontal="center" vertical="center" wrapText="1"/>
    </xf>
    <xf numFmtId="0" fontId="11" fillId="2" borderId="29" xfId="1" applyFont="1" applyFill="1" applyBorder="1" applyAlignment="1" applyProtection="1">
      <alignment horizontal="center" vertical="center" wrapText="1"/>
    </xf>
    <xf numFmtId="0" fontId="11" fillId="2" borderId="37" xfId="1" applyFont="1" applyFill="1" applyBorder="1" applyAlignment="1" applyProtection="1">
      <alignment horizontal="center" vertical="center" wrapText="1"/>
    </xf>
    <xf numFmtId="0" fontId="11" fillId="2" borderId="36" xfId="1" applyFont="1" applyFill="1" applyBorder="1" applyAlignment="1" applyProtection="1">
      <alignment horizontal="center" vertical="center" wrapText="1"/>
    </xf>
    <xf numFmtId="0" fontId="11" fillId="2" borderId="61" xfId="1" applyFont="1" applyFill="1" applyBorder="1" applyAlignment="1" applyProtection="1">
      <alignment horizontal="center" vertical="center" wrapText="1"/>
    </xf>
    <xf numFmtId="0" fontId="11" fillId="2" borderId="62" xfId="1" applyFont="1" applyFill="1" applyBorder="1" applyAlignment="1" applyProtection="1">
      <alignment horizontal="center" vertical="center" wrapText="1"/>
    </xf>
    <xf numFmtId="0" fontId="11" fillId="2" borderId="63" xfId="1" applyFont="1" applyFill="1" applyBorder="1" applyAlignment="1" applyProtection="1">
      <alignment horizontal="center" vertical="center" wrapText="1"/>
    </xf>
    <xf numFmtId="0" fontId="11" fillId="2" borderId="64" xfId="1" applyFont="1" applyFill="1" applyBorder="1" applyAlignment="1" applyProtection="1">
      <alignment horizontal="center" vertical="center" wrapText="1"/>
    </xf>
    <xf numFmtId="49" fontId="24" fillId="0" borderId="5" xfId="5" applyNumberFormat="1" applyFont="1" applyFill="1" applyBorder="1" applyAlignment="1" applyProtection="1">
      <alignment horizontal="center" vertical="center" textRotation="90" wrapText="1"/>
      <protection hidden="1"/>
    </xf>
    <xf numFmtId="0" fontId="4" fillId="0" borderId="0" xfId="0" applyFont="1" applyAlignment="1" applyProtection="1">
      <alignment horizontal="left" vertical="top" wrapText="1"/>
      <protection hidden="1"/>
    </xf>
    <xf numFmtId="0" fontId="10" fillId="0" borderId="0" xfId="0" applyFont="1" applyAlignment="1" applyProtection="1">
      <alignment horizontal="left" vertical="top" wrapText="1"/>
      <protection hidden="1"/>
    </xf>
    <xf numFmtId="0" fontId="11" fillId="2" borderId="73" xfId="5" applyFont="1" applyFill="1" applyBorder="1" applyAlignment="1" applyProtection="1">
      <alignment horizontal="left" vertical="center" wrapText="1" indent="1"/>
      <protection hidden="1"/>
    </xf>
    <xf numFmtId="0" fontId="11" fillId="2" borderId="74" xfId="5" applyFont="1" applyFill="1" applyBorder="1" applyAlignment="1" applyProtection="1">
      <alignment horizontal="left" vertical="center" wrapText="1" indent="1"/>
      <protection hidden="1"/>
    </xf>
    <xf numFmtId="0" fontId="11" fillId="2" borderId="75" xfId="5" applyFont="1" applyFill="1" applyBorder="1" applyAlignment="1" applyProtection="1">
      <alignment horizontal="left" vertical="center" wrapText="1" indent="1"/>
      <protection hidden="1"/>
    </xf>
    <xf numFmtId="0" fontId="11" fillId="2" borderId="70" xfId="5" applyFont="1" applyFill="1" applyBorder="1" applyAlignment="1" applyProtection="1">
      <alignment horizontal="left" vertical="center" wrapText="1" indent="1"/>
      <protection hidden="1"/>
    </xf>
    <xf numFmtId="0" fontId="11" fillId="2" borderId="71" xfId="5" applyFont="1" applyFill="1" applyBorder="1" applyAlignment="1" applyProtection="1">
      <alignment horizontal="left" vertical="center" wrapText="1" indent="1"/>
      <protection hidden="1"/>
    </xf>
    <xf numFmtId="0" fontId="11" fillId="2" borderId="72" xfId="5" applyFont="1" applyFill="1" applyBorder="1" applyAlignment="1" applyProtection="1">
      <alignment horizontal="left" vertical="center" wrapText="1" indent="1"/>
      <protection hidden="1"/>
    </xf>
    <xf numFmtId="0" fontId="11" fillId="2" borderId="18" xfId="5" applyFont="1" applyFill="1" applyBorder="1" applyAlignment="1" applyProtection="1">
      <alignment horizontal="center" vertical="center" wrapText="1"/>
      <protection hidden="1"/>
    </xf>
    <xf numFmtId="0" fontId="11" fillId="2" borderId="22" xfId="5" applyFont="1" applyFill="1" applyBorder="1" applyAlignment="1" applyProtection="1">
      <alignment horizontal="center" vertical="center" wrapText="1"/>
      <protection hidden="1"/>
    </xf>
    <xf numFmtId="0" fontId="11" fillId="2" borderId="20" xfId="5" applyFont="1" applyFill="1" applyBorder="1" applyAlignment="1" applyProtection="1">
      <alignment horizontal="center" vertical="center" wrapText="1"/>
      <protection hidden="1"/>
    </xf>
    <xf numFmtId="0" fontId="11" fillId="2" borderId="19" xfId="5" applyFont="1" applyFill="1" applyBorder="1" applyAlignment="1" applyProtection="1">
      <alignment horizontal="center" vertical="center" wrapText="1"/>
      <protection hidden="1"/>
    </xf>
    <xf numFmtId="0" fontId="11" fillId="2" borderId="23" xfId="5" applyFont="1" applyFill="1" applyBorder="1" applyAlignment="1" applyProtection="1">
      <alignment horizontal="center" vertical="center" wrapText="1"/>
      <protection hidden="1"/>
    </xf>
    <xf numFmtId="0" fontId="11" fillId="2" borderId="21" xfId="5" applyFont="1" applyFill="1" applyBorder="1" applyAlignment="1" applyProtection="1">
      <alignment horizontal="center" vertical="center" wrapText="1"/>
      <protection hidden="1"/>
    </xf>
    <xf numFmtId="0" fontId="11" fillId="2" borderId="43" xfId="5" applyFont="1" applyFill="1" applyBorder="1" applyAlignment="1" applyProtection="1">
      <alignment horizontal="center" vertical="center" wrapText="1"/>
      <protection hidden="1"/>
    </xf>
    <xf numFmtId="0" fontId="11" fillId="2" borderId="44" xfId="5" applyFont="1" applyFill="1" applyBorder="1" applyAlignment="1" applyProtection="1">
      <alignment horizontal="center" vertical="center" wrapText="1"/>
      <protection hidden="1"/>
    </xf>
    <xf numFmtId="0" fontId="11" fillId="2" borderId="45" xfId="5" applyFont="1" applyFill="1" applyBorder="1" applyAlignment="1" applyProtection="1">
      <alignment horizontal="center" vertical="center" wrapText="1"/>
      <protection hidden="1"/>
    </xf>
    <xf numFmtId="0" fontId="11" fillId="2" borderId="67" xfId="5" applyFont="1" applyFill="1" applyBorder="1" applyAlignment="1" applyProtection="1">
      <alignment horizontal="left" vertical="center" wrapText="1" indent="1"/>
      <protection hidden="1"/>
    </xf>
    <xf numFmtId="0" fontId="11" fillId="2" borderId="68" xfId="5" applyFont="1" applyFill="1" applyBorder="1" applyAlignment="1" applyProtection="1">
      <alignment horizontal="left" vertical="center" wrapText="1" indent="1"/>
      <protection hidden="1"/>
    </xf>
    <xf numFmtId="0" fontId="11" fillId="2" borderId="69" xfId="5" applyFont="1" applyFill="1" applyBorder="1" applyAlignment="1" applyProtection="1">
      <alignment horizontal="left" vertical="center" wrapText="1" indent="1"/>
      <protection hidden="1"/>
    </xf>
    <xf numFmtId="0" fontId="27" fillId="3" borderId="0" xfId="0" applyFont="1" applyFill="1" applyBorder="1" applyAlignment="1" applyProtection="1">
      <alignment horizontal="left" vertical="top" wrapText="1"/>
    </xf>
    <xf numFmtId="49" fontId="11" fillId="3" borderId="0" xfId="0" applyNumberFormat="1" applyFont="1" applyFill="1" applyBorder="1" applyAlignment="1" applyProtection="1">
      <alignment horizontal="left" vertical="center"/>
    </xf>
    <xf numFmtId="49" fontId="11" fillId="3" borderId="0" xfId="0" applyNumberFormat="1" applyFont="1" applyFill="1" applyBorder="1" applyAlignment="1" applyProtection="1">
      <alignment horizontal="left" vertical="center" wrapText="1"/>
    </xf>
    <xf numFmtId="0" fontId="11" fillId="0" borderId="0" xfId="5" applyFont="1" applyFill="1" applyBorder="1" applyAlignment="1" applyProtection="1">
      <alignment horizontal="left" vertical="center" wrapText="1" indent="1"/>
    </xf>
  </cellXfs>
  <cellStyles count="53">
    <cellStyle name="Comma" xfId="10" builtinId="3"/>
    <cellStyle name="Currency 2" xfId="2" xr:uid="{00000000-0005-0000-0000-000001000000}"/>
    <cellStyle name="Currency 2 2" xfId="6" xr:uid="{00000000-0005-0000-0000-000002000000}"/>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Normal" xfId="0" builtinId="0"/>
    <cellStyle name="Normal 2" xfId="1" xr:uid="{00000000-0005-0000-0000-00002C000000}"/>
    <cellStyle name="Normal 2 2" xfId="5" xr:uid="{00000000-0005-0000-0000-00002D000000}"/>
    <cellStyle name="Normal 2 2 2" xfId="52" xr:uid="{00000000-0005-0000-0000-00002E000000}"/>
    <cellStyle name="Normal 2 3" xfId="8" xr:uid="{00000000-0005-0000-0000-00002F000000}"/>
    <cellStyle name="Normal 3" xfId="3" xr:uid="{00000000-0005-0000-0000-000030000000}"/>
    <cellStyle name="Normal 4" xfId="11" xr:uid="{00000000-0005-0000-0000-000031000000}"/>
    <cellStyle name="Percent 2" xfId="4" xr:uid="{00000000-0005-0000-0000-000032000000}"/>
    <cellStyle name="Percent 2 2" xfId="7" xr:uid="{00000000-0005-0000-0000-000033000000}"/>
    <cellStyle name="Percent 3" xfId="9" xr:uid="{00000000-0005-0000-0000-000034000000}"/>
  </cellStyles>
  <dxfs count="2">
    <dxf>
      <fill>
        <patternFill>
          <bgColor theme="0" tint="-4.9989318521683403E-2"/>
        </patternFill>
      </fill>
    </dxf>
    <dxf>
      <fill>
        <patternFill>
          <bgColor theme="0" tint="-4.9989318521683403E-2"/>
        </patternFill>
      </fill>
    </dxf>
  </dxfs>
  <tableStyles count="0" defaultTableStyle="TableStyleMedium9" defaultPivotStyle="PivotStyleLight16"/>
  <colors>
    <mruColors>
      <color rgb="FFFFFF99"/>
      <color rgb="FFEAB200"/>
      <color rgb="FF66CCFF"/>
      <color rgb="FF814119"/>
      <color rgb="FF5E9BB6"/>
      <color rgb="FFA7C46E"/>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42336</xdr:colOff>
      <xdr:row>1</xdr:row>
      <xdr:rowOff>31749</xdr:rowOff>
    </xdr:from>
    <xdr:to>
      <xdr:col>3</xdr:col>
      <xdr:colOff>170659</xdr:colOff>
      <xdr:row>3</xdr:row>
      <xdr:rowOff>117738</xdr:rowOff>
    </xdr:to>
    <xdr:pic>
      <xdr:nvPicPr>
        <xdr:cNvPr id="2" name="Picture 1" descr="logo_black.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bwMode="auto">
        <a:xfrm>
          <a:off x="222253" y="222249"/>
          <a:ext cx="773906" cy="77390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21</xdr:row>
          <xdr:rowOff>0</xdr:rowOff>
        </xdr:from>
        <xdr:to>
          <xdr:col>2</xdr:col>
          <xdr:colOff>121920</xdr:colOff>
          <xdr:row>21</xdr:row>
          <xdr:rowOff>266700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198120</xdr:colOff>
          <xdr:row>20</xdr:row>
          <xdr:rowOff>190500</xdr:rowOff>
        </xdr:from>
        <xdr:to>
          <xdr:col>2</xdr:col>
          <xdr:colOff>1569720</xdr:colOff>
          <xdr:row>21</xdr:row>
          <xdr:rowOff>266700</xdr:rowOff>
        </xdr:to>
        <xdr:sp macro="" textlink="">
          <xdr:nvSpPr>
            <xdr:cNvPr id="3083" name="Button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182880</xdr:colOff>
          <xdr:row>17</xdr:row>
          <xdr:rowOff>182880</xdr:rowOff>
        </xdr:from>
        <xdr:to>
          <xdr:col>2</xdr:col>
          <xdr:colOff>121920</xdr:colOff>
          <xdr:row>18</xdr:row>
          <xdr:rowOff>259080</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300-0000012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182880</xdr:rowOff>
        </xdr:from>
        <xdr:to>
          <xdr:col>2</xdr:col>
          <xdr:colOff>1402080</xdr:colOff>
          <xdr:row>18</xdr:row>
          <xdr:rowOff>259080</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00000000-0008-0000-0300-0000022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182880</xdr:colOff>
          <xdr:row>17</xdr:row>
          <xdr:rowOff>182880</xdr:rowOff>
        </xdr:from>
        <xdr:to>
          <xdr:col>2</xdr:col>
          <xdr:colOff>114300</xdr:colOff>
          <xdr:row>18</xdr:row>
          <xdr:rowOff>259080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220980</xdr:colOff>
          <xdr:row>17</xdr:row>
          <xdr:rowOff>182880</xdr:rowOff>
        </xdr:from>
        <xdr:to>
          <xdr:col>3</xdr:col>
          <xdr:colOff>342900</xdr:colOff>
          <xdr:row>18</xdr:row>
          <xdr:rowOff>259080</xdr:rowOff>
        </xdr:to>
        <xdr:sp macro="" textlink="">
          <xdr:nvSpPr>
            <xdr:cNvPr id="4121" name="Button 25" hidden="1">
              <a:extLst>
                <a:ext uri="{63B3BB69-23CF-44E3-9099-C40C66FF867C}">
                  <a14:compatExt spid="_x0000_s4121"/>
                </a:ext>
                <a:ext uri="{FF2B5EF4-FFF2-40B4-BE49-F238E27FC236}">
                  <a16:creationId xmlns:a16="http://schemas.microsoft.com/office/drawing/2014/main" id="{00000000-0008-0000-0400-000019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24</xdr:row>
          <xdr:rowOff>144780</xdr:rowOff>
        </xdr:from>
        <xdr:to>
          <xdr:col>2</xdr:col>
          <xdr:colOff>152400</xdr:colOff>
          <xdr:row>25</xdr:row>
          <xdr:rowOff>220980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30480</xdr:colOff>
          <xdr:row>5</xdr:row>
          <xdr:rowOff>106680</xdr:rowOff>
        </xdr:from>
        <xdr:to>
          <xdr:col>2</xdr:col>
          <xdr:colOff>152400</xdr:colOff>
          <xdr:row>5</xdr:row>
          <xdr:rowOff>373380</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Space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24</xdr:row>
          <xdr:rowOff>144780</xdr:rowOff>
        </xdr:from>
        <xdr:to>
          <xdr:col>3</xdr:col>
          <xdr:colOff>350520</xdr:colOff>
          <xdr:row>25</xdr:row>
          <xdr:rowOff>220980</xdr:rowOff>
        </xdr:to>
        <xdr:sp macro="" textlink="">
          <xdr:nvSpPr>
            <xdr:cNvPr id="7173" name="Button 5" hidden="1">
              <a:extLst>
                <a:ext uri="{63B3BB69-23CF-44E3-9099-C40C66FF867C}">
                  <a14:compatExt spid="_x0000_s7173"/>
                </a:ext>
                <a:ext uri="{FF2B5EF4-FFF2-40B4-BE49-F238E27FC236}">
                  <a16:creationId xmlns:a16="http://schemas.microsoft.com/office/drawing/2014/main" id="{00000000-0008-0000-0500-000005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220980</xdr:colOff>
          <xdr:row>5</xdr:row>
          <xdr:rowOff>106680</xdr:rowOff>
        </xdr:from>
        <xdr:to>
          <xdr:col>3</xdr:col>
          <xdr:colOff>342900</xdr:colOff>
          <xdr:row>5</xdr:row>
          <xdr:rowOff>373380</xdr:rowOff>
        </xdr:to>
        <xdr:sp macro="" textlink="">
          <xdr:nvSpPr>
            <xdr:cNvPr id="7176" name="Button 8" hidden="1">
              <a:extLst>
                <a:ext uri="{63B3BB69-23CF-44E3-9099-C40C66FF867C}">
                  <a14:compatExt spid="_x0000_s7176"/>
                </a:ext>
                <a:ext uri="{FF2B5EF4-FFF2-40B4-BE49-F238E27FC236}">
                  <a16:creationId xmlns:a16="http://schemas.microsoft.com/office/drawing/2014/main" id="{00000000-0008-0000-0500-000008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Space</a:t>
              </a:r>
            </a:p>
          </xdr:txBody>
        </xdr:sp>
        <xdr:clientData fLocksWithSheet="0"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xdr:colOff>
          <xdr:row>23</xdr:row>
          <xdr:rowOff>38100</xdr:rowOff>
        </xdr:from>
        <xdr:to>
          <xdr:col>2</xdr:col>
          <xdr:colOff>182880</xdr:colOff>
          <xdr:row>23</xdr:row>
          <xdr:rowOff>304800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182880</xdr:colOff>
          <xdr:row>6</xdr:row>
          <xdr:rowOff>7620</xdr:rowOff>
        </xdr:from>
        <xdr:to>
          <xdr:col>2</xdr:col>
          <xdr:colOff>106680</xdr:colOff>
          <xdr:row>6</xdr:row>
          <xdr:rowOff>297180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600-000002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Space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23</xdr:row>
          <xdr:rowOff>30480</xdr:rowOff>
        </xdr:from>
        <xdr:to>
          <xdr:col>2</xdr:col>
          <xdr:colOff>1638300</xdr:colOff>
          <xdr:row>23</xdr:row>
          <xdr:rowOff>297180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182880</xdr:colOff>
          <xdr:row>6</xdr:row>
          <xdr:rowOff>7620</xdr:rowOff>
        </xdr:from>
        <xdr:to>
          <xdr:col>2</xdr:col>
          <xdr:colOff>1562100</xdr:colOff>
          <xdr:row>6</xdr:row>
          <xdr:rowOff>297180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600-000005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Space</a:t>
              </a:r>
            </a:p>
          </xdr:txBody>
        </xdr:sp>
        <xdr:clientData fLocksWithSheet="0"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20</xdr:row>
          <xdr:rowOff>38100</xdr:rowOff>
        </xdr:from>
        <xdr:to>
          <xdr:col>2</xdr:col>
          <xdr:colOff>121920</xdr:colOff>
          <xdr:row>21</xdr:row>
          <xdr:rowOff>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700-000001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20</xdr:row>
          <xdr:rowOff>38100</xdr:rowOff>
        </xdr:from>
        <xdr:to>
          <xdr:col>2</xdr:col>
          <xdr:colOff>1554480</xdr:colOff>
          <xdr:row>21</xdr:row>
          <xdr:rowOff>0</xdr:rowOff>
        </xdr:to>
        <xdr:sp macro="" textlink="">
          <xdr:nvSpPr>
            <xdr:cNvPr id="5128" name="Button 8" hidden="1">
              <a:extLst>
                <a:ext uri="{63B3BB69-23CF-44E3-9099-C40C66FF867C}">
                  <a14:compatExt spid="_x0000_s5128"/>
                </a:ext>
                <a:ext uri="{FF2B5EF4-FFF2-40B4-BE49-F238E27FC236}">
                  <a16:creationId xmlns:a16="http://schemas.microsoft.com/office/drawing/2014/main" id="{00000000-0008-0000-0700-000008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24</xdr:row>
          <xdr:rowOff>182880</xdr:rowOff>
        </xdr:from>
        <xdr:to>
          <xdr:col>2</xdr:col>
          <xdr:colOff>144780</xdr:colOff>
          <xdr:row>25</xdr:row>
          <xdr:rowOff>236220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6</xdr:row>
          <xdr:rowOff>0</xdr:rowOff>
        </xdr:from>
        <xdr:to>
          <xdr:col>2</xdr:col>
          <xdr:colOff>144780</xdr:colOff>
          <xdr:row>6</xdr:row>
          <xdr:rowOff>259080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800-000002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Space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198120</xdr:colOff>
          <xdr:row>24</xdr:row>
          <xdr:rowOff>182880</xdr:rowOff>
        </xdr:from>
        <xdr:to>
          <xdr:col>2</xdr:col>
          <xdr:colOff>1569720</xdr:colOff>
          <xdr:row>25</xdr:row>
          <xdr:rowOff>236220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6</xdr:row>
          <xdr:rowOff>0</xdr:rowOff>
        </xdr:from>
        <xdr:to>
          <xdr:col>2</xdr:col>
          <xdr:colOff>1592580</xdr:colOff>
          <xdr:row>6</xdr:row>
          <xdr:rowOff>259080</xdr:rowOff>
        </xdr:to>
        <xdr:sp macro="" textlink="">
          <xdr:nvSpPr>
            <xdr:cNvPr id="9220" name="Button 4" hidden="1">
              <a:extLst>
                <a:ext uri="{63B3BB69-23CF-44E3-9099-C40C66FF867C}">
                  <a14:compatExt spid="_x0000_s922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Space</a:t>
              </a:r>
            </a:p>
          </xdr:txBody>
        </xdr:sp>
        <xdr:clientData fLocksWithSheet="0"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3.xml"/><Relationship Id="rId5" Type="http://schemas.openxmlformats.org/officeDocument/2006/relationships/comments" Target="../comments2.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3.vml"/><Relationship Id="rId1" Type="http://schemas.openxmlformats.org/officeDocument/2006/relationships/drawing" Target="../drawings/drawing4.xml"/><Relationship Id="rId5" Type="http://schemas.openxmlformats.org/officeDocument/2006/relationships/comments" Target="../comments3.xml"/><Relationship Id="rId4"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8" Type="http://schemas.openxmlformats.org/officeDocument/2006/relationships/comments" Target="../comments4.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2.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1.xml"/><Relationship Id="rId2" Type="http://schemas.openxmlformats.org/officeDocument/2006/relationships/vmlDrawing" Target="../drawings/vmlDrawing5.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5.xml"/><Relationship Id="rId2" Type="http://schemas.openxmlformats.org/officeDocument/2006/relationships/vmlDrawing" Target="../drawings/vmlDrawing6.vml"/><Relationship Id="rId1" Type="http://schemas.openxmlformats.org/officeDocument/2006/relationships/drawing" Target="../drawings/drawing7.xml"/><Relationship Id="rId4" Type="http://schemas.openxmlformats.org/officeDocument/2006/relationships/ctrlProp" Target="../ctrlProps/ctrlProp1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17.xml"/><Relationship Id="rId2" Type="http://schemas.openxmlformats.org/officeDocument/2006/relationships/vmlDrawing" Target="../drawings/vmlDrawing7.vml"/><Relationship Id="rId1" Type="http://schemas.openxmlformats.org/officeDocument/2006/relationships/drawing" Target="../drawings/drawing8.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ctrlProp" Target="../ctrlProps/ctrlProp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78"/>
  <sheetViews>
    <sheetView showGridLines="0" tabSelected="1" zoomScale="90" zoomScaleNormal="90" zoomScalePageLayoutView="90" workbookViewId="0">
      <selection activeCell="F10" sqref="F10"/>
    </sheetView>
  </sheetViews>
  <sheetFormatPr defaultColWidth="9.109375" defaultRowHeight="13.2" x14ac:dyDescent="0.3"/>
  <cols>
    <col min="1" max="2" width="2.6640625" style="362" customWidth="1"/>
    <col min="3" max="3" width="7" style="362" customWidth="1"/>
    <col min="4" max="4" width="2.6640625" style="362" customWidth="1"/>
    <col min="5" max="5" width="77.44140625" style="362" customWidth="1"/>
    <col min="6" max="6" width="14.6640625" style="362" customWidth="1"/>
    <col min="7" max="7" width="2.6640625" style="362" customWidth="1"/>
    <col min="8" max="8" width="9.109375" style="362" customWidth="1"/>
    <col min="9" max="9" width="18.6640625" style="362" hidden="1" customWidth="1"/>
    <col min="10" max="16384" width="9.109375" style="362"/>
  </cols>
  <sheetData>
    <row r="1" spans="1:10" s="331" customFormat="1" x14ac:dyDescent="0.3">
      <c r="A1" s="330"/>
      <c r="B1" s="330"/>
      <c r="C1" s="330"/>
      <c r="E1" s="330"/>
      <c r="F1" s="330"/>
      <c r="G1" s="330"/>
    </row>
    <row r="2" spans="1:10" s="331" customFormat="1" x14ac:dyDescent="0.3">
      <c r="A2" s="332"/>
      <c r="B2" s="333"/>
      <c r="C2" s="334"/>
      <c r="D2" s="335"/>
      <c r="E2" s="334"/>
      <c r="F2" s="334"/>
      <c r="G2" s="336"/>
    </row>
    <row r="3" spans="1:10" s="331" customFormat="1" ht="41.25" customHeight="1" x14ac:dyDescent="0.3">
      <c r="A3" s="330"/>
      <c r="B3" s="337"/>
      <c r="C3" s="338"/>
      <c r="D3" s="339"/>
      <c r="E3" s="478" t="s">
        <v>245</v>
      </c>
      <c r="F3" s="479"/>
      <c r="G3" s="340"/>
    </row>
    <row r="4" spans="1:10" s="331" customFormat="1" ht="21.75" customHeight="1" x14ac:dyDescent="0.3">
      <c r="A4" s="330"/>
      <c r="B4" s="337"/>
      <c r="C4" s="338"/>
      <c r="D4" s="339"/>
      <c r="E4" s="341"/>
      <c r="F4" s="341"/>
      <c r="G4" s="340"/>
    </row>
    <row r="5" spans="1:10" s="331" customFormat="1" ht="15" customHeight="1" x14ac:dyDescent="0.3">
      <c r="A5" s="330"/>
      <c r="B5" s="337"/>
      <c r="C5" s="342"/>
      <c r="D5" s="339"/>
      <c r="E5" s="178" t="s">
        <v>1</v>
      </c>
      <c r="F5" s="338"/>
      <c r="G5" s="340"/>
    </row>
    <row r="6" spans="1:10" s="330" customFormat="1" ht="15" customHeight="1" x14ac:dyDescent="0.3">
      <c r="B6" s="337"/>
      <c r="C6" s="342"/>
      <c r="D6" s="177"/>
      <c r="E6" s="480" t="s">
        <v>0</v>
      </c>
      <c r="F6" s="480"/>
      <c r="G6" s="340"/>
    </row>
    <row r="7" spans="1:10" s="370" customFormat="1" ht="21" customHeight="1" x14ac:dyDescent="0.3">
      <c r="B7" s="371"/>
      <c r="C7" s="345"/>
      <c r="D7" s="180"/>
      <c r="E7" s="374" t="s">
        <v>208</v>
      </c>
      <c r="F7" s="374"/>
      <c r="G7" s="372"/>
      <c r="J7" s="373"/>
    </row>
    <row r="8" spans="1:10" s="343" customFormat="1" ht="15" customHeight="1" x14ac:dyDescent="0.3">
      <c r="B8" s="344"/>
      <c r="C8" s="345"/>
      <c r="D8" s="180"/>
      <c r="E8" s="346"/>
      <c r="F8" s="201"/>
      <c r="G8" s="347"/>
    </row>
    <row r="9" spans="1:10" s="331" customFormat="1" ht="15" customHeight="1" x14ac:dyDescent="0.3">
      <c r="B9" s="344"/>
      <c r="C9" s="345"/>
      <c r="D9" s="348"/>
      <c r="E9" s="346" t="s">
        <v>47</v>
      </c>
      <c r="F9" s="201"/>
      <c r="G9" s="347"/>
    </row>
    <row r="10" spans="1:10" s="343" customFormat="1" ht="15" customHeight="1" x14ac:dyDescent="0.3">
      <c r="B10" s="344"/>
      <c r="C10" s="345"/>
      <c r="D10" s="180"/>
      <c r="E10" s="349" t="s">
        <v>209</v>
      </c>
      <c r="F10" s="182" t="s">
        <v>211</v>
      </c>
      <c r="G10" s="347"/>
    </row>
    <row r="11" spans="1:10" s="370" customFormat="1" ht="21" customHeight="1" x14ac:dyDescent="0.3">
      <c r="B11" s="371"/>
      <c r="C11" s="345"/>
      <c r="D11" s="180"/>
      <c r="E11" s="374" t="s">
        <v>210</v>
      </c>
      <c r="F11" s="374"/>
      <c r="G11" s="372"/>
      <c r="J11" s="373"/>
    </row>
    <row r="12" spans="1:10" s="343" customFormat="1" ht="15" customHeight="1" x14ac:dyDescent="0.3">
      <c r="B12" s="344"/>
      <c r="C12" s="345"/>
      <c r="D12" s="180"/>
      <c r="E12" s="346"/>
      <c r="F12" s="201"/>
      <c r="G12" s="347"/>
    </row>
    <row r="13" spans="1:10" s="331" customFormat="1" ht="15" customHeight="1" x14ac:dyDescent="0.3">
      <c r="A13" s="330"/>
      <c r="B13" s="337"/>
      <c r="C13" s="342"/>
      <c r="D13" s="339"/>
      <c r="E13" s="178" t="s">
        <v>185</v>
      </c>
      <c r="F13" s="338"/>
      <c r="G13" s="340"/>
    </row>
    <row r="14" spans="1:10" s="331" customFormat="1" ht="15" customHeight="1" x14ac:dyDescent="0.3">
      <c r="A14" s="330"/>
      <c r="B14" s="337"/>
      <c r="C14" s="342"/>
      <c r="D14" s="339"/>
      <c r="E14" s="481" t="s">
        <v>246</v>
      </c>
      <c r="F14" s="481"/>
      <c r="G14" s="340"/>
    </row>
    <row r="15" spans="1:10" s="331" customFormat="1" ht="15" customHeight="1" x14ac:dyDescent="0.3">
      <c r="A15" s="330"/>
      <c r="B15" s="337"/>
      <c r="C15" s="342"/>
      <c r="D15" s="339"/>
      <c r="E15" s="329" t="s">
        <v>213</v>
      </c>
      <c r="F15" s="329"/>
      <c r="G15" s="340"/>
    </row>
    <row r="16" spans="1:10" s="331" customFormat="1" ht="15" customHeight="1" x14ac:dyDescent="0.3">
      <c r="A16" s="330"/>
      <c r="B16" s="337"/>
      <c r="C16" s="342"/>
      <c r="D16" s="339"/>
      <c r="E16" s="329" t="s">
        <v>214</v>
      </c>
      <c r="F16" s="329"/>
      <c r="G16" s="340"/>
    </row>
    <row r="17" spans="1:7" s="331" customFormat="1" ht="15" customHeight="1" x14ac:dyDescent="0.3">
      <c r="A17" s="330"/>
      <c r="B17" s="337"/>
      <c r="C17" s="342"/>
      <c r="D17" s="339"/>
      <c r="E17" s="329" t="s">
        <v>18</v>
      </c>
      <c r="F17" s="329"/>
      <c r="G17" s="340"/>
    </row>
    <row r="18" spans="1:7" s="331" customFormat="1" ht="15" customHeight="1" x14ac:dyDescent="0.3">
      <c r="A18" s="330"/>
      <c r="B18" s="337"/>
      <c r="C18" s="342"/>
      <c r="D18" s="339"/>
      <c r="E18" s="350"/>
      <c r="F18" s="350"/>
      <c r="G18" s="340"/>
    </row>
    <row r="19" spans="1:7" s="331" customFormat="1" ht="9" customHeight="1" x14ac:dyDescent="0.3">
      <c r="A19" s="330"/>
      <c r="B19" s="337"/>
      <c r="C19" s="342"/>
      <c r="D19" s="339"/>
      <c r="E19" s="351"/>
      <c r="F19" s="351"/>
      <c r="G19" s="340"/>
    </row>
    <row r="20" spans="1:7" s="331" customFormat="1" ht="18" customHeight="1" x14ac:dyDescent="0.3">
      <c r="A20" s="330"/>
      <c r="B20" s="337"/>
      <c r="C20" s="342"/>
      <c r="D20" s="339"/>
      <c r="E20" s="482" t="s">
        <v>12</v>
      </c>
      <c r="F20" s="482"/>
      <c r="G20" s="340"/>
    </row>
    <row r="21" spans="1:7" s="331" customFormat="1" ht="15" customHeight="1" x14ac:dyDescent="0.3">
      <c r="A21" s="330"/>
      <c r="B21" s="337"/>
      <c r="C21" s="342"/>
      <c r="D21" s="339"/>
      <c r="E21" s="481" t="s">
        <v>192</v>
      </c>
      <c r="F21" s="481"/>
      <c r="G21" s="340"/>
    </row>
    <row r="22" spans="1:7" s="331" customFormat="1" ht="15" customHeight="1" x14ac:dyDescent="0.3">
      <c r="A22" s="330"/>
      <c r="B22" s="337"/>
      <c r="C22" s="342"/>
      <c r="D22" s="339"/>
      <c r="E22" s="183" t="s">
        <v>202</v>
      </c>
      <c r="F22" s="329"/>
      <c r="G22" s="340"/>
    </row>
    <row r="23" spans="1:7" s="331" customFormat="1" ht="15" customHeight="1" x14ac:dyDescent="0.3">
      <c r="A23" s="330"/>
      <c r="B23" s="337"/>
      <c r="C23" s="342"/>
      <c r="D23" s="339"/>
      <c r="E23" s="183" t="s">
        <v>213</v>
      </c>
      <c r="F23" s="329"/>
      <c r="G23" s="340"/>
    </row>
    <row r="24" spans="1:7" s="331" customFormat="1" ht="15" customHeight="1" x14ac:dyDescent="0.3">
      <c r="A24" s="330"/>
      <c r="B24" s="337"/>
      <c r="C24" s="342"/>
      <c r="D24" s="339"/>
      <c r="E24" s="352" t="s">
        <v>215</v>
      </c>
      <c r="F24" s="350"/>
      <c r="G24" s="340"/>
    </row>
    <row r="25" spans="1:7" s="331" customFormat="1" ht="9" customHeight="1" x14ac:dyDescent="0.3">
      <c r="A25" s="330"/>
      <c r="B25" s="337"/>
      <c r="C25" s="342"/>
      <c r="D25" s="339"/>
      <c r="E25" s="350"/>
      <c r="F25" s="350"/>
      <c r="G25" s="340"/>
    </row>
    <row r="26" spans="1:7" s="331" customFormat="1" ht="15" customHeight="1" x14ac:dyDescent="0.3">
      <c r="A26" s="330"/>
      <c r="B26" s="337"/>
      <c r="C26" s="342"/>
      <c r="D26" s="339"/>
      <c r="E26" s="183" t="s">
        <v>203</v>
      </c>
      <c r="F26" s="350"/>
      <c r="G26" s="340"/>
    </row>
    <row r="27" spans="1:7" s="331" customFormat="1" ht="15" customHeight="1" x14ac:dyDescent="0.3">
      <c r="A27" s="330"/>
      <c r="B27" s="337"/>
      <c r="C27" s="342"/>
      <c r="D27" s="339"/>
      <c r="E27" s="183" t="s">
        <v>213</v>
      </c>
      <c r="F27" s="329"/>
      <c r="G27" s="340"/>
    </row>
    <row r="28" spans="1:7" s="331" customFormat="1" ht="15" customHeight="1" x14ac:dyDescent="0.3">
      <c r="A28" s="330"/>
      <c r="B28" s="337"/>
      <c r="C28" s="342"/>
      <c r="D28" s="339"/>
      <c r="E28" s="352" t="s">
        <v>18</v>
      </c>
      <c r="F28" s="350"/>
      <c r="G28" s="340"/>
    </row>
    <row r="29" spans="1:7" s="331" customFormat="1" ht="9" customHeight="1" x14ac:dyDescent="0.3">
      <c r="A29" s="330"/>
      <c r="B29" s="337"/>
      <c r="C29" s="342"/>
      <c r="D29" s="339"/>
      <c r="E29" s="350"/>
      <c r="F29" s="350"/>
      <c r="G29" s="340"/>
    </row>
    <row r="30" spans="1:7" s="331" customFormat="1" ht="15" customHeight="1" x14ac:dyDescent="0.3">
      <c r="A30" s="330"/>
      <c r="B30" s="337"/>
      <c r="C30" s="342"/>
      <c r="D30" s="339"/>
      <c r="E30" s="481" t="s">
        <v>193</v>
      </c>
      <c r="F30" s="481"/>
      <c r="G30" s="340"/>
    </row>
    <row r="31" spans="1:7" s="331" customFormat="1" ht="15" customHeight="1" x14ac:dyDescent="0.3">
      <c r="A31" s="330"/>
      <c r="B31" s="337"/>
      <c r="C31" s="342"/>
      <c r="D31" s="339"/>
      <c r="E31" s="183" t="s">
        <v>186</v>
      </c>
      <c r="F31" s="329"/>
      <c r="G31" s="340"/>
    </row>
    <row r="32" spans="1:7" s="331" customFormat="1" ht="15" customHeight="1" x14ac:dyDescent="0.3">
      <c r="A32" s="330"/>
      <c r="B32" s="337"/>
      <c r="C32" s="342"/>
      <c r="D32" s="339"/>
      <c r="E32" s="183" t="s">
        <v>213</v>
      </c>
      <c r="F32" s="329"/>
      <c r="G32" s="340"/>
    </row>
    <row r="33" spans="1:8" s="331" customFormat="1" ht="15" customHeight="1" x14ac:dyDescent="0.3">
      <c r="A33" s="330"/>
      <c r="B33" s="337"/>
      <c r="C33" s="342"/>
      <c r="D33" s="339"/>
      <c r="E33" s="352" t="s">
        <v>18</v>
      </c>
      <c r="F33" s="350"/>
      <c r="G33" s="340"/>
    </row>
    <row r="34" spans="1:8" s="331" customFormat="1" ht="9" customHeight="1" x14ac:dyDescent="0.3">
      <c r="A34" s="330"/>
      <c r="B34" s="337"/>
      <c r="C34" s="342"/>
      <c r="D34" s="339"/>
      <c r="E34" s="350"/>
      <c r="F34" s="350"/>
      <c r="G34" s="340"/>
    </row>
    <row r="35" spans="1:8" s="331" customFormat="1" ht="15" customHeight="1" x14ac:dyDescent="0.3">
      <c r="A35" s="330"/>
      <c r="B35" s="337"/>
      <c r="C35" s="342"/>
      <c r="D35" s="339"/>
      <c r="E35" s="481" t="s">
        <v>216</v>
      </c>
      <c r="F35" s="481"/>
      <c r="G35" s="340"/>
    </row>
    <row r="36" spans="1:8" s="331" customFormat="1" ht="15" customHeight="1" x14ac:dyDescent="0.3">
      <c r="A36" s="330"/>
      <c r="B36" s="337"/>
      <c r="C36" s="342"/>
      <c r="D36" s="339"/>
      <c r="E36" s="350"/>
      <c r="F36" s="350"/>
      <c r="G36" s="340"/>
    </row>
    <row r="37" spans="1:8" s="331" customFormat="1" ht="9" customHeight="1" x14ac:dyDescent="0.3">
      <c r="A37" s="330"/>
      <c r="B37" s="337"/>
      <c r="C37" s="342"/>
      <c r="D37" s="339"/>
      <c r="E37" s="351"/>
      <c r="F37" s="351"/>
      <c r="G37" s="340"/>
    </row>
    <row r="38" spans="1:8" s="331" customFormat="1" ht="18" customHeight="1" x14ac:dyDescent="0.3">
      <c r="A38" s="330"/>
      <c r="B38" s="337"/>
      <c r="C38" s="342"/>
      <c r="D38" s="339"/>
      <c r="E38" s="483" t="s">
        <v>11</v>
      </c>
      <c r="F38" s="483"/>
      <c r="G38" s="340"/>
    </row>
    <row r="39" spans="1:8" s="331" customFormat="1" ht="15" customHeight="1" x14ac:dyDescent="0.3">
      <c r="A39" s="330"/>
      <c r="B39" s="337"/>
      <c r="C39" s="342"/>
      <c r="D39" s="339"/>
      <c r="E39" s="350" t="s">
        <v>202</v>
      </c>
      <c r="F39" s="186"/>
      <c r="G39" s="340"/>
    </row>
    <row r="40" spans="1:8" s="331" customFormat="1" ht="15" customHeight="1" x14ac:dyDescent="0.3">
      <c r="A40" s="330"/>
      <c r="B40" s="337"/>
      <c r="C40" s="342"/>
      <c r="D40" s="339"/>
      <c r="E40" s="183" t="s">
        <v>213</v>
      </c>
      <c r="F40" s="179"/>
      <c r="G40" s="340"/>
    </row>
    <row r="41" spans="1:8" s="331" customFormat="1" ht="15" customHeight="1" x14ac:dyDescent="0.3">
      <c r="A41" s="330"/>
      <c r="B41" s="337"/>
      <c r="C41" s="342"/>
      <c r="D41" s="339"/>
      <c r="E41" s="183" t="s">
        <v>217</v>
      </c>
      <c r="F41" s="179"/>
      <c r="G41" s="340"/>
    </row>
    <row r="42" spans="1:8" s="331" customFormat="1" ht="15" customHeight="1" x14ac:dyDescent="0.3">
      <c r="A42" s="330"/>
      <c r="B42" s="337"/>
      <c r="C42" s="342"/>
      <c r="D42" s="339"/>
      <c r="E42" s="183" t="s">
        <v>218</v>
      </c>
      <c r="F42" s="179"/>
      <c r="G42" s="340"/>
    </row>
    <row r="43" spans="1:8" s="331" customFormat="1" ht="9" customHeight="1" x14ac:dyDescent="0.3">
      <c r="A43" s="330"/>
      <c r="B43" s="337"/>
      <c r="C43" s="342"/>
      <c r="D43" s="339"/>
      <c r="E43" s="262"/>
      <c r="F43" s="350"/>
      <c r="G43" s="340"/>
    </row>
    <row r="44" spans="1:8" s="331" customFormat="1" ht="15" customHeight="1" x14ac:dyDescent="0.3">
      <c r="A44" s="330"/>
      <c r="B44" s="337"/>
      <c r="C44" s="342"/>
      <c r="D44" s="339"/>
      <c r="E44" s="350" t="s">
        <v>219</v>
      </c>
      <c r="F44" s="186"/>
      <c r="G44" s="340"/>
    </row>
    <row r="45" spans="1:8" s="330" customFormat="1" ht="15" customHeight="1" x14ac:dyDescent="0.3">
      <c r="B45" s="353"/>
      <c r="C45" s="354"/>
      <c r="D45" s="180"/>
      <c r="E45" s="201"/>
      <c r="F45" s="201"/>
      <c r="G45" s="355"/>
      <c r="H45" s="356"/>
    </row>
    <row r="46" spans="1:8" s="330" customFormat="1" ht="15" customHeight="1" x14ac:dyDescent="0.3">
      <c r="B46" s="353"/>
      <c r="C46" s="354"/>
      <c r="D46" s="180"/>
      <c r="E46" s="477" t="s">
        <v>187</v>
      </c>
      <c r="F46" s="477"/>
      <c r="G46" s="355"/>
      <c r="H46" s="356"/>
    </row>
    <row r="47" spans="1:8" s="330" customFormat="1" ht="29.25" customHeight="1" x14ac:dyDescent="0.3">
      <c r="B47" s="353"/>
      <c r="C47" s="354"/>
      <c r="D47" s="180"/>
      <c r="E47" s="477" t="s">
        <v>212</v>
      </c>
      <c r="F47" s="477"/>
      <c r="G47" s="355"/>
      <c r="H47" s="356"/>
    </row>
    <row r="48" spans="1:8" s="330" customFormat="1" ht="23.25" customHeight="1" x14ac:dyDescent="0.3">
      <c r="B48" s="357"/>
      <c r="C48" s="358"/>
      <c r="D48" s="181"/>
      <c r="E48" s="181"/>
      <c r="F48" s="358"/>
      <c r="G48" s="359"/>
    </row>
    <row r="49" spans="7:9" s="360" customFormat="1" ht="9" customHeight="1" x14ac:dyDescent="0.3">
      <c r="I49" s="361" t="s">
        <v>183</v>
      </c>
    </row>
    <row r="50" spans="7:9" ht="12" customHeight="1" x14ac:dyDescent="0.3">
      <c r="G50" s="420" t="s">
        <v>322</v>
      </c>
      <c r="I50" s="363">
        <f>IF(F10="IP units",1,2)</f>
        <v>1</v>
      </c>
    </row>
    <row r="51" spans="7:9" ht="12" customHeight="1" x14ac:dyDescent="0.3">
      <c r="G51" s="420" t="s">
        <v>323</v>
      </c>
      <c r="I51" s="360" t="s">
        <v>184</v>
      </c>
    </row>
    <row r="52" spans="7:9" ht="12" customHeight="1" x14ac:dyDescent="0.3">
      <c r="G52" s="421" t="s">
        <v>237</v>
      </c>
      <c r="I52" s="360"/>
    </row>
    <row r="53" spans="7:9" ht="12" customHeight="1" x14ac:dyDescent="0.3">
      <c r="G53" s="422" t="s">
        <v>238</v>
      </c>
      <c r="I53" s="360"/>
    </row>
    <row r="54" spans="7:9" x14ac:dyDescent="0.3">
      <c r="G54" s="422" t="s">
        <v>324</v>
      </c>
      <c r="I54" s="360"/>
    </row>
    <row r="55" spans="7:9" x14ac:dyDescent="0.3">
      <c r="I55" s="360"/>
    </row>
    <row r="78" spans="8:8" x14ac:dyDescent="0.3">
      <c r="H78" s="364"/>
    </row>
  </sheetData>
  <sheetProtection algorithmName="SHA-512" hashValue="Kv1oW+sCJCw8+q31eHSo4iqntv5stXbpEOifDvEPE/NE0bje2pIrTdJSY5qBH0NLwJVnPlDXJB+BagM3MU1UPg==" saltValue="qQJtSAC2XEQ0XOBElpJXcQ==" spinCount="100000" sheet="1" objects="1" scenarios="1"/>
  <mergeCells count="10">
    <mergeCell ref="E47:F47"/>
    <mergeCell ref="E3:F3"/>
    <mergeCell ref="E6:F6"/>
    <mergeCell ref="E46:F46"/>
    <mergeCell ref="E14:F14"/>
    <mergeCell ref="E20:F20"/>
    <mergeCell ref="E38:F38"/>
    <mergeCell ref="E35:F35"/>
    <mergeCell ref="E21:F21"/>
    <mergeCell ref="E30:F30"/>
  </mergeCells>
  <dataValidations count="1">
    <dataValidation type="list" allowBlank="1" showInputMessage="1" showErrorMessage="1" sqref="F10" xr:uid="{00000000-0002-0000-0000-000000000000}">
      <formula1>"IP units, SI units"</formula1>
    </dataValidation>
  </dataValidations>
  <pageMargins left="0.7" right="0.7" top="0.75" bottom="0.75" header="0.3" footer="0.3"/>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dimension ref="A1:M212"/>
  <sheetViews>
    <sheetView showGridLines="0" zoomScale="90" zoomScaleNormal="90" zoomScalePageLayoutView="90" workbookViewId="0">
      <selection activeCell="D8" sqref="D8"/>
    </sheetView>
  </sheetViews>
  <sheetFormatPr defaultColWidth="8.88671875" defaultRowHeight="14.4" x14ac:dyDescent="0.3"/>
  <cols>
    <col min="1" max="1" width="2.6640625" style="271" customWidth="1"/>
    <col min="2" max="2" width="8.88671875" style="271"/>
    <col min="3" max="3" width="56.6640625" style="271" customWidth="1"/>
    <col min="4" max="4" width="27.6640625" style="271" customWidth="1"/>
    <col min="5" max="5" width="10.6640625" style="271" customWidth="1"/>
    <col min="6" max="6" width="12.6640625" style="271" customWidth="1"/>
    <col min="7" max="7" width="10.6640625" style="271" customWidth="1"/>
    <col min="8" max="8" width="20.77734375" style="271" customWidth="1"/>
    <col min="9" max="9" width="6.21875" style="74" customWidth="1"/>
    <col min="10" max="10" width="11.77734375" style="272" hidden="1" customWidth="1"/>
    <col min="11" max="11" width="15.5546875" style="272" hidden="1" customWidth="1"/>
    <col min="12" max="13" width="8.88671875" style="271" hidden="1" customWidth="1"/>
    <col min="14" max="16384" width="8.88671875" style="271"/>
  </cols>
  <sheetData>
    <row r="1" spans="1:11" x14ac:dyDescent="0.3">
      <c r="A1" s="270"/>
      <c r="B1" s="270"/>
      <c r="C1" s="270"/>
      <c r="D1" s="270"/>
      <c r="E1" s="270"/>
      <c r="F1" s="270"/>
      <c r="G1" s="270"/>
    </row>
    <row r="2" spans="1:11" ht="25.2" x14ac:dyDescent="0.6">
      <c r="A2" s="270"/>
      <c r="B2" s="273" t="s">
        <v>121</v>
      </c>
      <c r="C2" s="274"/>
      <c r="D2" s="274"/>
      <c r="E2" s="274"/>
      <c r="F2" s="274"/>
      <c r="G2" s="274"/>
    </row>
    <row r="3" spans="1:11" x14ac:dyDescent="0.3">
      <c r="A3" s="270"/>
      <c r="B3" s="270"/>
      <c r="C3" s="270"/>
      <c r="D3" s="270"/>
      <c r="E3" s="270"/>
      <c r="F3" s="270"/>
      <c r="G3" s="270"/>
    </row>
    <row r="4" spans="1:11" ht="24.75" customHeight="1" x14ac:dyDescent="0.3"/>
    <row r="5" spans="1:11" ht="26.25" customHeight="1" x14ac:dyDescent="0.3">
      <c r="B5" s="275" t="s">
        <v>213</v>
      </c>
    </row>
    <row r="6" spans="1:11" ht="26.25" customHeight="1" x14ac:dyDescent="0.3">
      <c r="B6" s="486" t="s">
        <v>4</v>
      </c>
      <c r="C6" s="487"/>
      <c r="D6" s="490" t="s">
        <v>220</v>
      </c>
      <c r="E6" s="491"/>
      <c r="F6" s="491"/>
      <c r="G6" s="492"/>
    </row>
    <row r="7" spans="1:11" ht="31.5" customHeight="1" x14ac:dyDescent="0.3">
      <c r="B7" s="488"/>
      <c r="C7" s="489"/>
      <c r="D7" s="377" t="s">
        <v>44</v>
      </c>
      <c r="E7" s="375" t="s">
        <v>45</v>
      </c>
      <c r="F7" s="375" t="s">
        <v>46</v>
      </c>
      <c r="G7" s="376" t="s">
        <v>88</v>
      </c>
    </row>
    <row r="8" spans="1:11" ht="15" customHeight="1" x14ac:dyDescent="0.3">
      <c r="B8" s="500" t="s">
        <v>314</v>
      </c>
      <c r="C8" s="277" t="s">
        <v>89</v>
      </c>
      <c r="D8" s="278" t="s">
        <v>167</v>
      </c>
      <c r="E8" s="278">
        <v>45</v>
      </c>
      <c r="F8" s="278">
        <v>70</v>
      </c>
      <c r="G8" s="279" t="s">
        <v>167</v>
      </c>
    </row>
    <row r="9" spans="1:11" ht="15" customHeight="1" x14ac:dyDescent="0.3">
      <c r="B9" s="501"/>
      <c r="C9" s="280" t="s">
        <v>90</v>
      </c>
      <c r="D9" s="281" t="s">
        <v>167</v>
      </c>
      <c r="E9" s="281">
        <v>45</v>
      </c>
      <c r="F9" s="281">
        <v>70</v>
      </c>
      <c r="G9" s="282" t="s">
        <v>167</v>
      </c>
    </row>
    <row r="10" spans="1:11" ht="15" customHeight="1" x14ac:dyDescent="0.3">
      <c r="B10" s="501"/>
      <c r="C10" s="280" t="s">
        <v>91</v>
      </c>
      <c r="D10" s="281">
        <v>30</v>
      </c>
      <c r="E10" s="281">
        <v>35</v>
      </c>
      <c r="F10" s="281">
        <v>60</v>
      </c>
      <c r="G10" s="282">
        <v>35</v>
      </c>
    </row>
    <row r="11" spans="1:11" s="283" customFormat="1" ht="32.1" customHeight="1" x14ac:dyDescent="0.3">
      <c r="B11" s="501"/>
      <c r="C11" s="284" t="s">
        <v>92</v>
      </c>
      <c r="D11" s="285">
        <v>35</v>
      </c>
      <c r="E11" s="285">
        <v>40</v>
      </c>
      <c r="F11" s="285">
        <v>60</v>
      </c>
      <c r="G11" s="286">
        <v>35</v>
      </c>
      <c r="I11" s="74"/>
      <c r="J11" s="272"/>
      <c r="K11" s="272"/>
    </row>
    <row r="12" spans="1:11" ht="15" customHeight="1" x14ac:dyDescent="0.3">
      <c r="B12" s="501"/>
      <c r="C12" s="280" t="s">
        <v>93</v>
      </c>
      <c r="D12" s="281">
        <v>30</v>
      </c>
      <c r="E12" s="281">
        <v>35</v>
      </c>
      <c r="F12" s="281">
        <v>60</v>
      </c>
      <c r="G12" s="282">
        <v>35</v>
      </c>
    </row>
    <row r="13" spans="1:11" ht="15" customHeight="1" x14ac:dyDescent="0.3">
      <c r="B13" s="501"/>
      <c r="C13" s="280" t="s">
        <v>94</v>
      </c>
      <c r="D13" s="281">
        <v>30</v>
      </c>
      <c r="E13" s="281">
        <v>35</v>
      </c>
      <c r="F13" s="281">
        <v>60</v>
      </c>
      <c r="G13" s="282">
        <v>35</v>
      </c>
    </row>
    <row r="14" spans="1:11" ht="15" customHeight="1" x14ac:dyDescent="0.3">
      <c r="B14" s="501"/>
      <c r="C14" s="280" t="s">
        <v>95</v>
      </c>
      <c r="D14" s="281">
        <v>40</v>
      </c>
      <c r="E14" s="281">
        <v>45</v>
      </c>
      <c r="F14" s="281">
        <v>65</v>
      </c>
      <c r="G14" s="282">
        <v>45</v>
      </c>
    </row>
    <row r="15" spans="1:11" ht="15" customHeight="1" x14ac:dyDescent="0.3">
      <c r="B15" s="501"/>
      <c r="C15" s="280" t="s">
        <v>96</v>
      </c>
      <c r="D15" s="281">
        <v>40</v>
      </c>
      <c r="E15" s="281">
        <v>45</v>
      </c>
      <c r="F15" s="281">
        <v>65</v>
      </c>
      <c r="G15" s="282">
        <v>45</v>
      </c>
    </row>
    <row r="16" spans="1:11" ht="15" customHeight="1" x14ac:dyDescent="0.3">
      <c r="B16" s="501"/>
      <c r="C16" s="280" t="s">
        <v>97</v>
      </c>
      <c r="D16" s="281">
        <v>30</v>
      </c>
      <c r="E16" s="281">
        <v>35</v>
      </c>
      <c r="F16" s="281">
        <v>60</v>
      </c>
      <c r="G16" s="282">
        <v>35</v>
      </c>
    </row>
    <row r="17" spans="2:11" ht="15" customHeight="1" x14ac:dyDescent="0.3">
      <c r="B17" s="501"/>
      <c r="C17" s="280" t="s">
        <v>98</v>
      </c>
      <c r="D17" s="281">
        <v>30</v>
      </c>
      <c r="E17" s="281">
        <v>35</v>
      </c>
      <c r="F17" s="281">
        <v>60</v>
      </c>
      <c r="G17" s="282">
        <v>35</v>
      </c>
    </row>
    <row r="18" spans="2:11" ht="15" customHeight="1" x14ac:dyDescent="0.3">
      <c r="B18" s="501"/>
      <c r="C18" s="280" t="s">
        <v>99</v>
      </c>
      <c r="D18" s="281">
        <v>25</v>
      </c>
      <c r="E18" s="281">
        <v>30</v>
      </c>
      <c r="F18" s="281">
        <v>55</v>
      </c>
      <c r="G18" s="282">
        <v>25</v>
      </c>
    </row>
    <row r="19" spans="2:11" ht="15" customHeight="1" x14ac:dyDescent="0.3">
      <c r="B19" s="501"/>
      <c r="C19" s="280" t="s">
        <v>100</v>
      </c>
      <c r="D19" s="281">
        <v>40</v>
      </c>
      <c r="E19" s="281">
        <v>45</v>
      </c>
      <c r="F19" s="281">
        <v>65</v>
      </c>
      <c r="G19" s="282">
        <v>40</v>
      </c>
    </row>
    <row r="20" spans="2:11" ht="15" customHeight="1" x14ac:dyDescent="0.3">
      <c r="B20" s="501"/>
      <c r="C20" s="280" t="s">
        <v>101</v>
      </c>
      <c r="D20" s="281">
        <v>40</v>
      </c>
      <c r="E20" s="281">
        <v>45</v>
      </c>
      <c r="F20" s="281">
        <v>65</v>
      </c>
      <c r="G20" s="282">
        <v>45</v>
      </c>
    </row>
    <row r="21" spans="2:11" ht="15" customHeight="1" x14ac:dyDescent="0.3">
      <c r="B21" s="501"/>
      <c r="C21" s="280" t="s">
        <v>102</v>
      </c>
      <c r="D21" s="281">
        <v>30</v>
      </c>
      <c r="E21" s="281">
        <v>35</v>
      </c>
      <c r="F21" s="281">
        <v>60</v>
      </c>
      <c r="G21" s="282">
        <v>35</v>
      </c>
    </row>
    <row r="22" spans="2:11" ht="15" customHeight="1" x14ac:dyDescent="0.3">
      <c r="B22" s="501"/>
      <c r="C22" s="280" t="s">
        <v>103</v>
      </c>
      <c r="D22" s="281">
        <v>35</v>
      </c>
      <c r="E22" s="281">
        <v>40</v>
      </c>
      <c r="F22" s="281">
        <v>60</v>
      </c>
      <c r="G22" s="282">
        <v>40</v>
      </c>
    </row>
    <row r="23" spans="2:11" ht="15" customHeight="1" x14ac:dyDescent="0.3">
      <c r="B23" s="501"/>
      <c r="C23" s="280" t="s">
        <v>104</v>
      </c>
      <c r="D23" s="281">
        <v>20</v>
      </c>
      <c r="E23" s="281">
        <v>25</v>
      </c>
      <c r="F23" s="281">
        <v>50</v>
      </c>
      <c r="G23" s="282">
        <v>25</v>
      </c>
    </row>
    <row r="24" spans="2:11" ht="15" customHeight="1" x14ac:dyDescent="0.3">
      <c r="B24" s="501"/>
      <c r="C24" s="280" t="s">
        <v>105</v>
      </c>
      <c r="D24" s="281">
        <v>25</v>
      </c>
      <c r="E24" s="281">
        <v>30</v>
      </c>
      <c r="F24" s="281">
        <v>55</v>
      </c>
      <c r="G24" s="282">
        <v>25</v>
      </c>
    </row>
    <row r="25" spans="2:11" ht="15" customHeight="1" x14ac:dyDescent="0.3">
      <c r="B25" s="501"/>
      <c r="C25" s="280" t="s">
        <v>106</v>
      </c>
      <c r="D25" s="281">
        <v>30</v>
      </c>
      <c r="E25" s="281">
        <v>35</v>
      </c>
      <c r="F25" s="281">
        <v>60</v>
      </c>
      <c r="G25" s="282">
        <v>35</v>
      </c>
    </row>
    <row r="26" spans="2:11" ht="15" customHeight="1" x14ac:dyDescent="0.3">
      <c r="B26" s="501"/>
      <c r="C26" s="280" t="s">
        <v>107</v>
      </c>
      <c r="D26" s="281">
        <v>30</v>
      </c>
      <c r="E26" s="281">
        <v>35</v>
      </c>
      <c r="F26" s="281">
        <v>60</v>
      </c>
      <c r="G26" s="282">
        <v>35</v>
      </c>
    </row>
    <row r="27" spans="2:11" ht="15" customHeight="1" x14ac:dyDescent="0.3">
      <c r="B27" s="501"/>
      <c r="C27" s="280" t="s">
        <v>108</v>
      </c>
      <c r="D27" s="281">
        <v>35</v>
      </c>
      <c r="E27" s="281">
        <v>40</v>
      </c>
      <c r="F27" s="281">
        <v>60</v>
      </c>
      <c r="G27" s="282">
        <v>40</v>
      </c>
    </row>
    <row r="28" spans="2:11" ht="15" customHeight="1" x14ac:dyDescent="0.3">
      <c r="B28" s="501"/>
      <c r="C28" s="280" t="s">
        <v>109</v>
      </c>
      <c r="D28" s="281">
        <v>35</v>
      </c>
      <c r="E28" s="281">
        <v>40</v>
      </c>
      <c r="F28" s="281">
        <v>60</v>
      </c>
      <c r="G28" s="282">
        <v>35</v>
      </c>
    </row>
    <row r="29" spans="2:11" ht="15" customHeight="1" x14ac:dyDescent="0.3">
      <c r="B29" s="501"/>
      <c r="C29" s="280" t="s">
        <v>110</v>
      </c>
      <c r="D29" s="281">
        <v>40</v>
      </c>
      <c r="E29" s="281">
        <v>45</v>
      </c>
      <c r="F29" s="281">
        <v>65</v>
      </c>
      <c r="G29" s="282">
        <v>40</v>
      </c>
    </row>
    <row r="30" spans="2:11" s="283" customFormat="1" ht="32.1" customHeight="1" x14ac:dyDescent="0.3">
      <c r="B30" s="501"/>
      <c r="C30" s="284" t="s">
        <v>111</v>
      </c>
      <c r="D30" s="285">
        <v>50</v>
      </c>
      <c r="E30" s="285">
        <v>55</v>
      </c>
      <c r="F30" s="285">
        <v>75</v>
      </c>
      <c r="G30" s="286">
        <v>55</v>
      </c>
      <c r="I30" s="74"/>
      <c r="J30" s="272"/>
      <c r="K30" s="272"/>
    </row>
    <row r="31" spans="2:11" ht="15" customHeight="1" x14ac:dyDescent="0.3">
      <c r="B31" s="501"/>
      <c r="C31" s="280" t="s">
        <v>112</v>
      </c>
      <c r="D31" s="281">
        <v>45</v>
      </c>
      <c r="E31" s="281">
        <v>50</v>
      </c>
      <c r="F31" s="281">
        <v>70</v>
      </c>
      <c r="G31" s="282">
        <v>50</v>
      </c>
    </row>
    <row r="32" spans="2:11" ht="15" customHeight="1" x14ac:dyDescent="0.3">
      <c r="B32" s="501"/>
      <c r="C32" s="280" t="s">
        <v>113</v>
      </c>
      <c r="D32" s="281">
        <v>35</v>
      </c>
      <c r="E32" s="281">
        <v>40</v>
      </c>
      <c r="F32" s="281">
        <v>60</v>
      </c>
      <c r="G32" s="282">
        <v>45</v>
      </c>
    </row>
    <row r="33" spans="2:11" s="283" customFormat="1" ht="32.1" customHeight="1" x14ac:dyDescent="0.3">
      <c r="B33" s="501"/>
      <c r="C33" s="284" t="s">
        <v>114</v>
      </c>
      <c r="D33" s="285">
        <v>25</v>
      </c>
      <c r="E33" s="285">
        <v>30</v>
      </c>
      <c r="F33" s="285">
        <v>55</v>
      </c>
      <c r="G33" s="286">
        <v>35</v>
      </c>
      <c r="I33" s="74"/>
      <c r="J33" s="272"/>
      <c r="K33" s="272"/>
    </row>
    <row r="34" spans="2:11" ht="15" customHeight="1" x14ac:dyDescent="0.3">
      <c r="B34" s="501"/>
      <c r="C34" s="280" t="s">
        <v>115</v>
      </c>
      <c r="D34" s="281">
        <v>30</v>
      </c>
      <c r="E34" s="281">
        <v>35</v>
      </c>
      <c r="F34" s="281">
        <v>60</v>
      </c>
      <c r="G34" s="282">
        <v>30</v>
      </c>
    </row>
    <row r="35" spans="2:11" ht="15" customHeight="1" x14ac:dyDescent="0.3">
      <c r="B35" s="501"/>
      <c r="C35" s="280" t="s">
        <v>116</v>
      </c>
      <c r="D35" s="281">
        <v>30</v>
      </c>
      <c r="E35" s="281">
        <v>35</v>
      </c>
      <c r="F35" s="281">
        <v>60</v>
      </c>
      <c r="G35" s="282">
        <v>30</v>
      </c>
    </row>
    <row r="36" spans="2:11" ht="15" customHeight="1" x14ac:dyDescent="0.3">
      <c r="B36" s="501"/>
      <c r="C36" s="280" t="s">
        <v>117</v>
      </c>
      <c r="D36" s="281">
        <v>25</v>
      </c>
      <c r="E36" s="281">
        <v>30</v>
      </c>
      <c r="F36" s="281">
        <v>55</v>
      </c>
      <c r="G36" s="282">
        <v>25</v>
      </c>
    </row>
    <row r="37" spans="2:11" ht="15" customHeight="1" x14ac:dyDescent="0.3">
      <c r="B37" s="501"/>
      <c r="C37" s="280" t="s">
        <v>118</v>
      </c>
      <c r="D37" s="281">
        <v>30</v>
      </c>
      <c r="E37" s="281">
        <v>35</v>
      </c>
      <c r="F37" s="281">
        <v>60</v>
      </c>
      <c r="G37" s="282">
        <v>40</v>
      </c>
    </row>
    <row r="38" spans="2:11" ht="15" customHeight="1" x14ac:dyDescent="0.3">
      <c r="B38" s="501"/>
      <c r="C38" s="280" t="s">
        <v>119</v>
      </c>
      <c r="D38" s="281">
        <v>45</v>
      </c>
      <c r="E38" s="281">
        <v>50</v>
      </c>
      <c r="F38" s="281">
        <v>60</v>
      </c>
      <c r="G38" s="282">
        <v>50</v>
      </c>
    </row>
    <row r="39" spans="2:11" s="283" customFormat="1" ht="32.1" customHeight="1" x14ac:dyDescent="0.3">
      <c r="B39" s="501"/>
      <c r="C39" s="287" t="s">
        <v>120</v>
      </c>
      <c r="D39" s="288">
        <v>50</v>
      </c>
      <c r="E39" s="288">
        <v>55</v>
      </c>
      <c r="F39" s="288">
        <v>75</v>
      </c>
      <c r="G39" s="289">
        <v>55</v>
      </c>
      <c r="I39" s="74"/>
      <c r="J39" s="272"/>
      <c r="K39" s="272"/>
    </row>
    <row r="40" spans="2:11" s="290" customFormat="1" ht="15" customHeight="1" x14ac:dyDescent="0.3">
      <c r="B40" s="502" t="s">
        <v>278</v>
      </c>
      <c r="C40" s="431" t="s">
        <v>36</v>
      </c>
      <c r="D40" s="432">
        <v>40</v>
      </c>
      <c r="E40" s="432">
        <v>45</v>
      </c>
      <c r="F40" s="432" t="s">
        <v>167</v>
      </c>
      <c r="G40" s="432">
        <v>40</v>
      </c>
      <c r="I40" s="74"/>
      <c r="J40" s="291"/>
      <c r="K40" s="291"/>
    </row>
    <row r="41" spans="2:11" s="290" customFormat="1" ht="15" customHeight="1" x14ac:dyDescent="0.3">
      <c r="B41" s="503"/>
      <c r="C41" s="433" t="s">
        <v>252</v>
      </c>
      <c r="D41" s="434">
        <v>30</v>
      </c>
      <c r="E41" s="434">
        <v>35</v>
      </c>
      <c r="F41" s="434" t="s">
        <v>167</v>
      </c>
      <c r="G41" s="434">
        <v>30</v>
      </c>
      <c r="I41" s="74"/>
      <c r="J41" s="291"/>
      <c r="K41" s="291"/>
    </row>
    <row r="42" spans="2:11" s="290" customFormat="1" ht="15" customHeight="1" x14ac:dyDescent="0.3">
      <c r="B42" s="503"/>
      <c r="C42" s="433" t="s">
        <v>253</v>
      </c>
      <c r="D42" s="434">
        <v>35</v>
      </c>
      <c r="E42" s="434">
        <v>40</v>
      </c>
      <c r="F42" s="434" t="s">
        <v>167</v>
      </c>
      <c r="G42" s="434">
        <v>35</v>
      </c>
      <c r="I42" s="74"/>
      <c r="J42" s="291"/>
      <c r="K42" s="291"/>
    </row>
    <row r="43" spans="2:11" s="290" customFormat="1" ht="15" customHeight="1" x14ac:dyDescent="0.3">
      <c r="B43" s="503"/>
      <c r="C43" s="433" t="s">
        <v>249</v>
      </c>
      <c r="D43" s="434">
        <v>40</v>
      </c>
      <c r="E43" s="434">
        <v>45</v>
      </c>
      <c r="F43" s="434" t="s">
        <v>167</v>
      </c>
      <c r="G43" s="434">
        <v>40</v>
      </c>
      <c r="I43" s="74"/>
      <c r="J43" s="291"/>
      <c r="K43" s="291"/>
    </row>
    <row r="44" spans="2:11" s="290" customFormat="1" ht="15" customHeight="1" x14ac:dyDescent="0.3">
      <c r="B44" s="503"/>
      <c r="C44" s="433" t="s">
        <v>273</v>
      </c>
      <c r="D44" s="434">
        <v>45</v>
      </c>
      <c r="E44" s="434">
        <v>50</v>
      </c>
      <c r="F44" s="434" t="s">
        <v>167</v>
      </c>
      <c r="G44" s="434">
        <v>45</v>
      </c>
      <c r="I44" s="74"/>
      <c r="J44" s="291"/>
      <c r="K44" s="291"/>
    </row>
    <row r="45" spans="2:11" s="290" customFormat="1" ht="15" customHeight="1" x14ac:dyDescent="0.3">
      <c r="B45" s="503"/>
      <c r="C45" s="433" t="s">
        <v>254</v>
      </c>
      <c r="D45" s="434">
        <v>40</v>
      </c>
      <c r="E45" s="434">
        <v>45</v>
      </c>
      <c r="F45" s="434" t="s">
        <v>167</v>
      </c>
      <c r="G45" s="434">
        <v>40</v>
      </c>
      <c r="I45" s="74"/>
      <c r="J45" s="291"/>
      <c r="K45" s="291"/>
    </row>
    <row r="46" spans="2:11" s="290" customFormat="1" ht="15" customHeight="1" x14ac:dyDescent="0.3">
      <c r="B46" s="503"/>
      <c r="C46" s="433" t="s">
        <v>255</v>
      </c>
      <c r="D46" s="434">
        <v>40</v>
      </c>
      <c r="E46" s="434">
        <v>45</v>
      </c>
      <c r="F46" s="434" t="s">
        <v>167</v>
      </c>
      <c r="G46" s="434">
        <v>40</v>
      </c>
      <c r="I46" s="74"/>
      <c r="J46" s="291"/>
      <c r="K46" s="291"/>
    </row>
    <row r="47" spans="2:11" s="290" customFormat="1" ht="15" customHeight="1" x14ac:dyDescent="0.3">
      <c r="B47" s="503"/>
      <c r="C47" s="433" t="s">
        <v>256</v>
      </c>
      <c r="D47" s="434">
        <v>40</v>
      </c>
      <c r="E47" s="434">
        <v>45</v>
      </c>
      <c r="F47" s="434" t="s">
        <v>167</v>
      </c>
      <c r="G47" s="434">
        <v>40</v>
      </c>
      <c r="I47" s="74"/>
      <c r="J47" s="291"/>
      <c r="K47" s="291"/>
    </row>
    <row r="48" spans="2:11" s="290" customFormat="1" ht="15" customHeight="1" x14ac:dyDescent="0.3">
      <c r="B48" s="503"/>
      <c r="C48" s="433" t="s">
        <v>37</v>
      </c>
      <c r="D48" s="434">
        <v>50</v>
      </c>
      <c r="E48" s="434">
        <v>55</v>
      </c>
      <c r="F48" s="434" t="s">
        <v>167</v>
      </c>
      <c r="G48" s="434">
        <v>50</v>
      </c>
      <c r="I48" s="74"/>
      <c r="J48" s="291"/>
      <c r="K48" s="291"/>
    </row>
    <row r="49" spans="2:11" s="290" customFormat="1" ht="15" customHeight="1" x14ac:dyDescent="0.3">
      <c r="B49" s="503"/>
      <c r="C49" s="433" t="s">
        <v>257</v>
      </c>
      <c r="D49" s="434">
        <v>50</v>
      </c>
      <c r="E49" s="434">
        <v>55</v>
      </c>
      <c r="F49" s="434" t="s">
        <v>167</v>
      </c>
      <c r="G49" s="434">
        <v>50</v>
      </c>
      <c r="I49" s="74"/>
      <c r="J49" s="291"/>
      <c r="K49" s="291"/>
    </row>
    <row r="50" spans="2:11" s="290" customFormat="1" ht="15" customHeight="1" x14ac:dyDescent="0.3">
      <c r="B50" s="503"/>
      <c r="C50" s="435" t="s">
        <v>276</v>
      </c>
      <c r="D50" s="434">
        <v>55</v>
      </c>
      <c r="E50" s="434">
        <v>60</v>
      </c>
      <c r="F50" s="434" t="s">
        <v>167</v>
      </c>
      <c r="G50" s="434">
        <v>55</v>
      </c>
      <c r="I50" s="74"/>
      <c r="J50" s="291"/>
      <c r="K50" s="291"/>
    </row>
    <row r="51" spans="2:11" s="290" customFormat="1" ht="15" customHeight="1" x14ac:dyDescent="0.3">
      <c r="B51" s="503"/>
      <c r="C51" s="433" t="s">
        <v>38</v>
      </c>
      <c r="D51" s="434">
        <v>50</v>
      </c>
      <c r="E51" s="434">
        <v>55</v>
      </c>
      <c r="F51" s="434" t="s">
        <v>167</v>
      </c>
      <c r="G51" s="434">
        <v>50</v>
      </c>
      <c r="I51" s="74"/>
      <c r="J51" s="291"/>
      <c r="K51" s="291"/>
    </row>
    <row r="52" spans="2:11" s="290" customFormat="1" ht="15" customHeight="1" x14ac:dyDescent="0.3">
      <c r="B52" s="503"/>
      <c r="C52" s="433" t="s">
        <v>39</v>
      </c>
      <c r="D52" s="434">
        <v>45</v>
      </c>
      <c r="E52" s="434">
        <v>50</v>
      </c>
      <c r="F52" s="434" t="s">
        <v>167</v>
      </c>
      <c r="G52" s="434">
        <v>45</v>
      </c>
      <c r="I52" s="74"/>
      <c r="J52" s="291"/>
      <c r="K52" s="291"/>
    </row>
    <row r="53" spans="2:11" s="290" customFormat="1" ht="15" customHeight="1" x14ac:dyDescent="0.3">
      <c r="B53" s="503"/>
      <c r="C53" s="433" t="s">
        <v>274</v>
      </c>
      <c r="D53" s="434">
        <v>45</v>
      </c>
      <c r="E53" s="434">
        <v>50</v>
      </c>
      <c r="F53" s="434" t="s">
        <v>167</v>
      </c>
      <c r="G53" s="434">
        <v>45</v>
      </c>
      <c r="I53" s="74"/>
      <c r="J53" s="291"/>
      <c r="K53" s="291"/>
    </row>
    <row r="54" spans="2:11" s="290" customFormat="1" ht="15" customHeight="1" x14ac:dyDescent="0.3">
      <c r="B54" s="503"/>
      <c r="C54" s="433" t="s">
        <v>270</v>
      </c>
      <c r="D54" s="434">
        <v>35</v>
      </c>
      <c r="E54" s="434">
        <v>40</v>
      </c>
      <c r="F54" s="434" t="s">
        <v>167</v>
      </c>
      <c r="G54" s="434">
        <v>35</v>
      </c>
      <c r="I54" s="74"/>
      <c r="J54" s="291"/>
      <c r="K54" s="291"/>
    </row>
    <row r="55" spans="2:11" s="290" customFormat="1" ht="15" customHeight="1" x14ac:dyDescent="0.3">
      <c r="B55" s="503"/>
      <c r="C55" s="433" t="s">
        <v>271</v>
      </c>
      <c r="D55" s="434">
        <v>25</v>
      </c>
      <c r="E55" s="434">
        <v>30</v>
      </c>
      <c r="F55" s="434" t="s">
        <v>167</v>
      </c>
      <c r="G55" s="434">
        <v>25</v>
      </c>
      <c r="I55" s="74"/>
      <c r="J55" s="291"/>
      <c r="K55" s="291"/>
    </row>
    <row r="56" spans="2:11" s="290" customFormat="1" ht="15" customHeight="1" x14ac:dyDescent="0.3">
      <c r="B56" s="503"/>
      <c r="C56" s="433" t="s">
        <v>272</v>
      </c>
      <c r="D56" s="434">
        <v>30</v>
      </c>
      <c r="E56" s="434">
        <v>35</v>
      </c>
      <c r="F56" s="434" t="s">
        <v>167</v>
      </c>
      <c r="G56" s="434">
        <v>30</v>
      </c>
      <c r="I56" s="74"/>
      <c r="J56" s="291"/>
      <c r="K56" s="291"/>
    </row>
    <row r="57" spans="2:11" s="290" customFormat="1" ht="15" customHeight="1" x14ac:dyDescent="0.3">
      <c r="B57" s="503"/>
      <c r="C57" s="433" t="s">
        <v>258</v>
      </c>
      <c r="D57" s="434">
        <v>30</v>
      </c>
      <c r="E57" s="434">
        <v>35</v>
      </c>
      <c r="F57" s="434" t="s">
        <v>167</v>
      </c>
      <c r="G57" s="434">
        <v>30</v>
      </c>
      <c r="I57" s="74"/>
      <c r="J57" s="291"/>
      <c r="K57" s="291"/>
    </row>
    <row r="58" spans="2:11" s="290" customFormat="1" ht="15" customHeight="1" x14ac:dyDescent="0.3">
      <c r="B58" s="503"/>
      <c r="C58" s="433" t="s">
        <v>275</v>
      </c>
      <c r="D58" s="434">
        <v>40</v>
      </c>
      <c r="E58" s="434">
        <v>45</v>
      </c>
      <c r="F58" s="434" t="s">
        <v>167</v>
      </c>
      <c r="G58" s="434">
        <v>40</v>
      </c>
      <c r="I58" s="74"/>
      <c r="J58" s="291"/>
      <c r="K58" s="291"/>
    </row>
    <row r="59" spans="2:11" s="290" customFormat="1" ht="15" customHeight="1" x14ac:dyDescent="0.3">
      <c r="B59" s="503"/>
      <c r="C59" s="433" t="s">
        <v>259</v>
      </c>
      <c r="D59" s="434">
        <v>40</v>
      </c>
      <c r="E59" s="434">
        <v>45</v>
      </c>
      <c r="F59" s="434" t="s">
        <v>167</v>
      </c>
      <c r="G59" s="434">
        <v>40</v>
      </c>
      <c r="I59" s="74"/>
      <c r="J59" s="291"/>
      <c r="K59" s="291"/>
    </row>
    <row r="60" spans="2:11" s="290" customFormat="1" ht="15" customHeight="1" x14ac:dyDescent="0.3">
      <c r="B60" s="503"/>
      <c r="C60" s="433" t="s">
        <v>260</v>
      </c>
      <c r="D60" s="434">
        <v>40</v>
      </c>
      <c r="E60" s="434">
        <v>45</v>
      </c>
      <c r="F60" s="434" t="s">
        <v>167</v>
      </c>
      <c r="G60" s="434">
        <v>40</v>
      </c>
      <c r="I60" s="74"/>
      <c r="J60" s="291"/>
      <c r="K60" s="291"/>
    </row>
    <row r="61" spans="2:11" s="290" customFormat="1" ht="15" customHeight="1" x14ac:dyDescent="0.3">
      <c r="B61" s="503"/>
      <c r="C61" s="433" t="s">
        <v>261</v>
      </c>
      <c r="D61" s="434">
        <v>40</v>
      </c>
      <c r="E61" s="434">
        <v>45</v>
      </c>
      <c r="F61" s="434" t="s">
        <v>167</v>
      </c>
      <c r="G61" s="434">
        <v>40</v>
      </c>
      <c r="I61" s="74"/>
      <c r="J61" s="291"/>
      <c r="K61" s="291"/>
    </row>
    <row r="62" spans="2:11" s="290" customFormat="1" ht="15" customHeight="1" x14ac:dyDescent="0.3">
      <c r="B62" s="503"/>
      <c r="C62" s="433" t="s">
        <v>262</v>
      </c>
      <c r="D62" s="434">
        <v>35</v>
      </c>
      <c r="E62" s="434">
        <v>40</v>
      </c>
      <c r="F62" s="434" t="s">
        <v>167</v>
      </c>
      <c r="G62" s="434">
        <v>35</v>
      </c>
      <c r="I62" s="74"/>
      <c r="J62" s="291"/>
      <c r="K62" s="291"/>
    </row>
    <row r="63" spans="2:11" s="290" customFormat="1" ht="15" customHeight="1" x14ac:dyDescent="0.3">
      <c r="B63" s="503"/>
      <c r="C63" s="433" t="s">
        <v>263</v>
      </c>
      <c r="D63" s="434">
        <v>45</v>
      </c>
      <c r="E63" s="434">
        <v>50</v>
      </c>
      <c r="F63" s="434" t="s">
        <v>167</v>
      </c>
      <c r="G63" s="434">
        <v>45</v>
      </c>
      <c r="I63" s="74"/>
      <c r="J63" s="291"/>
      <c r="K63" s="291"/>
    </row>
    <row r="64" spans="2:11" s="290" customFormat="1" ht="15" customHeight="1" x14ac:dyDescent="0.3">
      <c r="B64" s="503"/>
      <c r="C64" s="433" t="s">
        <v>264</v>
      </c>
      <c r="D64" s="434">
        <v>45</v>
      </c>
      <c r="E64" s="434">
        <v>50</v>
      </c>
      <c r="F64" s="434" t="s">
        <v>167</v>
      </c>
      <c r="G64" s="434">
        <v>45</v>
      </c>
      <c r="I64" s="74"/>
      <c r="J64" s="291"/>
      <c r="K64" s="291"/>
    </row>
    <row r="65" spans="2:13" s="290" customFormat="1" ht="15" customHeight="1" x14ac:dyDescent="0.3">
      <c r="B65" s="503"/>
      <c r="C65" s="433" t="s">
        <v>265</v>
      </c>
      <c r="D65" s="434">
        <v>30</v>
      </c>
      <c r="E65" s="434">
        <v>35</v>
      </c>
      <c r="F65" s="434" t="s">
        <v>167</v>
      </c>
      <c r="G65" s="434">
        <v>30</v>
      </c>
      <c r="I65" s="74"/>
      <c r="J65" s="291"/>
      <c r="K65" s="291"/>
    </row>
    <row r="66" spans="2:13" s="290" customFormat="1" ht="15" customHeight="1" x14ac:dyDescent="0.3">
      <c r="B66" s="503"/>
      <c r="C66" s="433" t="s">
        <v>266</v>
      </c>
      <c r="D66" s="434">
        <v>30</v>
      </c>
      <c r="E66" s="434">
        <v>35</v>
      </c>
      <c r="F66" s="434" t="s">
        <v>167</v>
      </c>
      <c r="G66" s="434">
        <v>30</v>
      </c>
      <c r="I66" s="74"/>
      <c r="J66" s="291"/>
      <c r="K66" s="291"/>
    </row>
    <row r="67" spans="2:13" s="290" customFormat="1" ht="15" customHeight="1" x14ac:dyDescent="0.3">
      <c r="B67" s="503"/>
      <c r="C67" s="433" t="s">
        <v>267</v>
      </c>
      <c r="D67" s="434">
        <v>35</v>
      </c>
      <c r="E67" s="434">
        <v>40</v>
      </c>
      <c r="F67" s="434" t="s">
        <v>167</v>
      </c>
      <c r="G67" s="434">
        <v>35</v>
      </c>
      <c r="I67" s="74"/>
      <c r="J67" s="291"/>
      <c r="K67" s="291"/>
    </row>
    <row r="68" spans="2:13" s="290" customFormat="1" ht="15" customHeight="1" x14ac:dyDescent="0.3">
      <c r="B68" s="503"/>
      <c r="C68" s="433" t="s">
        <v>268</v>
      </c>
      <c r="D68" s="434">
        <v>45</v>
      </c>
      <c r="E68" s="434">
        <v>50</v>
      </c>
      <c r="F68" s="434" t="s">
        <v>167</v>
      </c>
      <c r="G68" s="434">
        <v>45</v>
      </c>
      <c r="I68" s="74"/>
      <c r="J68" s="291"/>
      <c r="K68" s="291"/>
    </row>
    <row r="69" spans="2:13" s="290" customFormat="1" ht="15" customHeight="1" x14ac:dyDescent="0.3">
      <c r="B69" s="503"/>
      <c r="C69" s="433" t="s">
        <v>269</v>
      </c>
      <c r="D69" s="434">
        <v>40</v>
      </c>
      <c r="E69" s="434">
        <v>45</v>
      </c>
      <c r="F69" s="434" t="s">
        <v>167</v>
      </c>
      <c r="G69" s="434">
        <v>40</v>
      </c>
      <c r="I69" s="74"/>
      <c r="J69" s="291"/>
      <c r="K69" s="291"/>
    </row>
    <row r="70" spans="2:13" ht="23.25" customHeight="1" x14ac:dyDescent="0.3"/>
    <row r="71" spans="2:13" ht="26.25" customHeight="1" x14ac:dyDescent="0.3">
      <c r="B71" s="275" t="s">
        <v>217</v>
      </c>
    </row>
    <row r="72" spans="2:13" s="444" customFormat="1" ht="43.8" customHeight="1" x14ac:dyDescent="0.3">
      <c r="B72" s="504" t="s">
        <v>142</v>
      </c>
      <c r="C72" s="449" t="s">
        <v>294</v>
      </c>
      <c r="D72" s="451" t="s">
        <v>295</v>
      </c>
      <c r="E72" s="451" t="s">
        <v>316</v>
      </c>
      <c r="F72" s="451" t="s">
        <v>296</v>
      </c>
      <c r="G72" s="449" t="s">
        <v>297</v>
      </c>
      <c r="H72" s="449" t="s">
        <v>298</v>
      </c>
      <c r="I72" s="443"/>
      <c r="J72" s="454" t="s">
        <v>140</v>
      </c>
      <c r="K72" s="272"/>
      <c r="L72" s="295"/>
    </row>
    <row r="73" spans="2:13" ht="15" customHeight="1" x14ac:dyDescent="0.3">
      <c r="B73" s="505"/>
      <c r="C73" s="456" t="s">
        <v>299</v>
      </c>
      <c r="D73" s="450" t="s">
        <v>317</v>
      </c>
      <c r="E73" s="448">
        <v>25</v>
      </c>
      <c r="F73" s="448">
        <v>20</v>
      </c>
      <c r="G73" s="448">
        <v>20</v>
      </c>
      <c r="H73" s="448">
        <v>15</v>
      </c>
      <c r="L73" s="295"/>
    </row>
    <row r="74" spans="2:13" ht="15" customHeight="1" x14ac:dyDescent="0.3">
      <c r="B74" s="506"/>
      <c r="C74" s="456" t="s">
        <v>299</v>
      </c>
      <c r="D74" s="450" t="s">
        <v>299</v>
      </c>
      <c r="E74" s="448">
        <v>35</v>
      </c>
      <c r="F74" s="448">
        <v>30</v>
      </c>
      <c r="G74" s="448">
        <v>30</v>
      </c>
      <c r="H74" s="448">
        <v>25</v>
      </c>
      <c r="J74" s="294" t="s">
        <v>125</v>
      </c>
      <c r="L74" s="295"/>
      <c r="M74" s="299"/>
    </row>
    <row r="75" spans="2:13" ht="15" customHeight="1" x14ac:dyDescent="0.3">
      <c r="B75" s="506"/>
      <c r="C75" s="456" t="s">
        <v>299</v>
      </c>
      <c r="D75" s="450" t="s">
        <v>300</v>
      </c>
      <c r="E75" s="448">
        <v>45</v>
      </c>
      <c r="F75" s="448">
        <v>40</v>
      </c>
      <c r="G75" s="448">
        <v>40</v>
      </c>
      <c r="H75" s="448">
        <v>35</v>
      </c>
      <c r="J75" s="298" t="s">
        <v>48</v>
      </c>
      <c r="L75" s="295"/>
      <c r="M75" s="299"/>
    </row>
    <row r="76" spans="2:13" ht="15" customHeight="1" x14ac:dyDescent="0.3">
      <c r="B76" s="506"/>
      <c r="C76" s="456" t="s">
        <v>299</v>
      </c>
      <c r="D76" s="450" t="s">
        <v>25</v>
      </c>
      <c r="E76" s="448">
        <v>50</v>
      </c>
      <c r="F76" s="448">
        <v>45</v>
      </c>
      <c r="G76" s="448">
        <v>45</v>
      </c>
      <c r="H76" s="448">
        <v>40</v>
      </c>
      <c r="J76" s="298" t="s">
        <v>49</v>
      </c>
      <c r="L76" s="295"/>
      <c r="M76" s="299"/>
    </row>
    <row r="77" spans="2:13" ht="15" customHeight="1" x14ac:dyDescent="0.3">
      <c r="B77" s="506"/>
      <c r="C77" s="456" t="s">
        <v>299</v>
      </c>
      <c r="D77" s="450" t="s">
        <v>53</v>
      </c>
      <c r="E77" s="448">
        <v>60</v>
      </c>
      <c r="F77" s="448" t="s">
        <v>167</v>
      </c>
      <c r="G77" s="448">
        <v>55</v>
      </c>
      <c r="H77" s="448" t="s">
        <v>167</v>
      </c>
      <c r="J77" s="298" t="s">
        <v>50</v>
      </c>
      <c r="L77" s="295"/>
      <c r="M77" s="299"/>
    </row>
    <row r="78" spans="2:13" ht="15" customHeight="1" x14ac:dyDescent="0.3">
      <c r="B78" s="506"/>
      <c r="C78" s="456" t="s">
        <v>299</v>
      </c>
      <c r="D78" s="452" t="s">
        <v>301</v>
      </c>
      <c r="E78" s="453" t="s">
        <v>302</v>
      </c>
      <c r="F78" s="453" t="s">
        <v>302</v>
      </c>
      <c r="G78" s="453" t="s">
        <v>302</v>
      </c>
      <c r="H78" s="453" t="s">
        <v>302</v>
      </c>
      <c r="J78" s="298" t="s">
        <v>51</v>
      </c>
      <c r="L78" s="295"/>
      <c r="M78" s="299"/>
    </row>
    <row r="79" spans="2:13" ht="15" customHeight="1" x14ac:dyDescent="0.3">
      <c r="B79" s="506"/>
      <c r="C79" s="457" t="s">
        <v>300</v>
      </c>
      <c r="D79" s="450" t="s">
        <v>317</v>
      </c>
      <c r="E79" s="448">
        <v>35</v>
      </c>
      <c r="F79" s="448">
        <v>30</v>
      </c>
      <c r="G79" s="448">
        <v>30</v>
      </c>
      <c r="H79" s="448">
        <v>25</v>
      </c>
      <c r="J79" s="298" t="s">
        <v>52</v>
      </c>
      <c r="L79" s="295"/>
      <c r="M79" s="299"/>
    </row>
    <row r="80" spans="2:13" ht="15" customHeight="1" x14ac:dyDescent="0.3">
      <c r="B80" s="506"/>
      <c r="C80" s="457" t="s">
        <v>300</v>
      </c>
      <c r="D80" s="450" t="s">
        <v>299</v>
      </c>
      <c r="E80" s="448">
        <v>45</v>
      </c>
      <c r="F80" s="448">
        <v>40</v>
      </c>
      <c r="G80" s="448">
        <v>40</v>
      </c>
      <c r="H80" s="448">
        <v>35</v>
      </c>
      <c r="J80" s="298" t="s">
        <v>126</v>
      </c>
      <c r="L80" s="295"/>
      <c r="M80" s="299"/>
    </row>
    <row r="81" spans="2:13" ht="15" customHeight="1" x14ac:dyDescent="0.3">
      <c r="B81" s="506"/>
      <c r="C81" s="457" t="s">
        <v>300</v>
      </c>
      <c r="D81" s="450" t="s">
        <v>300</v>
      </c>
      <c r="E81" s="448">
        <v>45</v>
      </c>
      <c r="F81" s="448">
        <v>40</v>
      </c>
      <c r="G81" s="448">
        <v>40</v>
      </c>
      <c r="H81" s="448">
        <v>35</v>
      </c>
      <c r="J81" s="298" t="s">
        <v>53</v>
      </c>
      <c r="L81" s="295"/>
      <c r="M81" s="299"/>
    </row>
    <row r="82" spans="2:13" ht="15" customHeight="1" x14ac:dyDescent="0.3">
      <c r="B82" s="506"/>
      <c r="C82" s="457" t="s">
        <v>300</v>
      </c>
      <c r="D82" s="450" t="s">
        <v>25</v>
      </c>
      <c r="E82" s="448">
        <v>50</v>
      </c>
      <c r="F82" s="448">
        <v>45</v>
      </c>
      <c r="G82" s="448">
        <v>45</v>
      </c>
      <c r="H82" s="448">
        <v>40</v>
      </c>
      <c r="J82" s="298" t="s">
        <v>132</v>
      </c>
      <c r="L82" s="295"/>
      <c r="M82" s="299"/>
    </row>
    <row r="83" spans="2:13" ht="15" customHeight="1" x14ac:dyDescent="0.3">
      <c r="B83" s="506"/>
      <c r="C83" s="457" t="s">
        <v>300</v>
      </c>
      <c r="D83" s="450" t="s">
        <v>53</v>
      </c>
      <c r="E83" s="448">
        <v>60</v>
      </c>
      <c r="F83" s="448">
        <v>55</v>
      </c>
      <c r="G83" s="448">
        <v>55</v>
      </c>
      <c r="H83" s="448" t="s">
        <v>167</v>
      </c>
      <c r="J83" s="298" t="s">
        <v>71</v>
      </c>
      <c r="L83" s="295"/>
      <c r="M83" s="299"/>
    </row>
    <row r="84" spans="2:13" ht="15" customHeight="1" x14ac:dyDescent="0.3">
      <c r="B84" s="506"/>
      <c r="C84" s="457" t="s">
        <v>300</v>
      </c>
      <c r="D84" s="452" t="s">
        <v>301</v>
      </c>
      <c r="E84" s="453" t="s">
        <v>302</v>
      </c>
      <c r="F84" s="453" t="s">
        <v>302</v>
      </c>
      <c r="G84" s="453" t="s">
        <v>302</v>
      </c>
      <c r="H84" s="453" t="s">
        <v>302</v>
      </c>
      <c r="J84" s="298" t="s">
        <v>129</v>
      </c>
      <c r="L84" s="295"/>
      <c r="M84" s="299"/>
    </row>
    <row r="85" spans="2:13" ht="15" customHeight="1" x14ac:dyDescent="0.3">
      <c r="B85" s="506"/>
      <c r="C85" s="458" t="s">
        <v>25</v>
      </c>
      <c r="D85" s="450" t="s">
        <v>317</v>
      </c>
      <c r="E85" s="448">
        <v>40</v>
      </c>
      <c r="F85" s="448">
        <v>35</v>
      </c>
      <c r="G85" s="448">
        <v>35</v>
      </c>
      <c r="H85" s="448">
        <v>30</v>
      </c>
      <c r="J85" s="298" t="s">
        <v>130</v>
      </c>
      <c r="L85" s="295"/>
      <c r="M85" s="299"/>
    </row>
    <row r="86" spans="2:13" ht="15" customHeight="1" x14ac:dyDescent="0.3">
      <c r="B86" s="506"/>
      <c r="C86" s="458" t="s">
        <v>25</v>
      </c>
      <c r="D86" s="450" t="s">
        <v>303</v>
      </c>
      <c r="E86" s="448">
        <v>50</v>
      </c>
      <c r="F86" s="448">
        <v>45</v>
      </c>
      <c r="G86" s="448">
        <v>45</v>
      </c>
      <c r="H86" s="448">
        <v>40</v>
      </c>
      <c r="J86" s="298" t="s">
        <v>72</v>
      </c>
      <c r="L86" s="295"/>
      <c r="M86" s="299"/>
    </row>
    <row r="87" spans="2:13" ht="15" customHeight="1" x14ac:dyDescent="0.3">
      <c r="B87" s="506"/>
      <c r="C87" s="458" t="s">
        <v>25</v>
      </c>
      <c r="D87" s="450" t="s">
        <v>300</v>
      </c>
      <c r="E87" s="448">
        <v>50</v>
      </c>
      <c r="F87" s="448">
        <v>45</v>
      </c>
      <c r="G87" s="448">
        <v>45</v>
      </c>
      <c r="H87" s="448">
        <v>40</v>
      </c>
      <c r="J87" s="298" t="s">
        <v>67</v>
      </c>
      <c r="L87" s="295"/>
      <c r="M87" s="299"/>
    </row>
    <row r="88" spans="2:13" ht="15" customHeight="1" x14ac:dyDescent="0.3">
      <c r="B88" s="506"/>
      <c r="C88" s="458" t="s">
        <v>25</v>
      </c>
      <c r="D88" s="450" t="s">
        <v>25</v>
      </c>
      <c r="E88" s="448">
        <v>50</v>
      </c>
      <c r="F88" s="448">
        <v>45</v>
      </c>
      <c r="G88" s="448">
        <v>45</v>
      </c>
      <c r="H88" s="448">
        <v>40</v>
      </c>
      <c r="J88" s="298" t="s">
        <v>57</v>
      </c>
      <c r="L88" s="295"/>
      <c r="M88" s="299"/>
    </row>
    <row r="89" spans="2:13" ht="15" customHeight="1" x14ac:dyDescent="0.3">
      <c r="B89" s="506"/>
      <c r="C89" s="458" t="s">
        <v>25</v>
      </c>
      <c r="D89" s="450" t="s">
        <v>304</v>
      </c>
      <c r="E89" s="448">
        <v>60</v>
      </c>
      <c r="F89" s="448">
        <v>55</v>
      </c>
      <c r="G89" s="448">
        <v>55</v>
      </c>
      <c r="H89" s="448" t="s">
        <v>167</v>
      </c>
      <c r="J89" s="298" t="s">
        <v>73</v>
      </c>
      <c r="L89" s="295"/>
      <c r="M89" s="299"/>
    </row>
    <row r="90" spans="2:13" ht="15" customHeight="1" x14ac:dyDescent="0.3">
      <c r="B90" s="506"/>
      <c r="C90" s="458" t="s">
        <v>25</v>
      </c>
      <c r="D90" s="450" t="s">
        <v>301</v>
      </c>
      <c r="E90" s="448" t="s">
        <v>302</v>
      </c>
      <c r="F90" s="448" t="s">
        <v>302</v>
      </c>
      <c r="G90" s="448" t="s">
        <v>302</v>
      </c>
      <c r="H90" s="448" t="s">
        <v>302</v>
      </c>
      <c r="J90" s="302" t="s">
        <v>75</v>
      </c>
      <c r="L90" s="295"/>
      <c r="M90" s="299"/>
    </row>
    <row r="91" spans="2:13" ht="15" customHeight="1" x14ac:dyDescent="0.3">
      <c r="B91" s="506"/>
      <c r="C91" s="458" t="s">
        <v>52</v>
      </c>
      <c r="D91" s="450" t="s">
        <v>52</v>
      </c>
      <c r="E91" s="448">
        <v>50</v>
      </c>
      <c r="F91" s="448">
        <v>45</v>
      </c>
      <c r="G91" s="448">
        <v>45</v>
      </c>
      <c r="H91" s="448">
        <v>40</v>
      </c>
      <c r="J91" s="302" t="s">
        <v>244</v>
      </c>
      <c r="L91" s="295"/>
      <c r="M91" s="299"/>
    </row>
    <row r="92" spans="2:13" ht="15" customHeight="1" x14ac:dyDescent="0.3">
      <c r="B92" s="506"/>
      <c r="C92" s="458" t="s">
        <v>52</v>
      </c>
      <c r="D92" s="450" t="s">
        <v>301</v>
      </c>
      <c r="E92" s="448" t="s">
        <v>302</v>
      </c>
      <c r="F92" s="448" t="s">
        <v>302</v>
      </c>
      <c r="G92" s="448" t="s">
        <v>302</v>
      </c>
      <c r="H92" s="448" t="s">
        <v>302</v>
      </c>
      <c r="J92" s="298"/>
      <c r="L92" s="295"/>
      <c r="M92" s="299"/>
    </row>
    <row r="93" spans="2:13" ht="15" customHeight="1" x14ac:dyDescent="0.3">
      <c r="B93" s="506"/>
      <c r="C93" s="458" t="s">
        <v>52</v>
      </c>
      <c r="D93" s="450" t="s">
        <v>49</v>
      </c>
      <c r="E93" s="448">
        <v>50</v>
      </c>
      <c r="F93" s="448">
        <v>45</v>
      </c>
      <c r="G93" s="448">
        <v>45</v>
      </c>
      <c r="H93" s="448">
        <v>40</v>
      </c>
      <c r="J93" s="298"/>
      <c r="L93" s="295"/>
      <c r="M93" s="299"/>
    </row>
    <row r="94" spans="2:13" ht="15" customHeight="1" x14ac:dyDescent="0.3">
      <c r="B94" s="506"/>
      <c r="C94" s="458" t="s">
        <v>49</v>
      </c>
      <c r="D94" s="450" t="s">
        <v>301</v>
      </c>
      <c r="E94" s="448" t="s">
        <v>302</v>
      </c>
      <c r="F94" s="448" t="s">
        <v>302</v>
      </c>
      <c r="G94" s="448" t="s">
        <v>302</v>
      </c>
      <c r="H94" s="448" t="s">
        <v>302</v>
      </c>
      <c r="J94" s="298"/>
      <c r="L94" s="295"/>
      <c r="M94" s="299"/>
    </row>
    <row r="95" spans="2:13" ht="15" customHeight="1" x14ac:dyDescent="0.3">
      <c r="B95" s="506"/>
      <c r="C95" s="459" t="s">
        <v>304</v>
      </c>
      <c r="D95" s="450" t="s">
        <v>317</v>
      </c>
      <c r="E95" s="448">
        <v>50</v>
      </c>
      <c r="F95" s="448" t="s">
        <v>167</v>
      </c>
      <c r="G95" s="448">
        <v>45</v>
      </c>
      <c r="H95" s="448" t="s">
        <v>167</v>
      </c>
      <c r="J95" s="298"/>
      <c r="L95" s="295"/>
      <c r="M95" s="299"/>
    </row>
    <row r="96" spans="2:13" ht="15" customHeight="1" x14ac:dyDescent="0.3">
      <c r="B96" s="506"/>
      <c r="C96" s="459" t="s">
        <v>304</v>
      </c>
      <c r="D96" s="450" t="s">
        <v>54</v>
      </c>
      <c r="E96" s="448">
        <v>60</v>
      </c>
      <c r="F96" s="448" t="s">
        <v>167</v>
      </c>
      <c r="G96" s="448">
        <v>55</v>
      </c>
      <c r="H96" s="448" t="s">
        <v>167</v>
      </c>
      <c r="J96" s="298"/>
      <c r="L96" s="295"/>
      <c r="M96" s="299"/>
    </row>
    <row r="97" spans="2:13" ht="15" customHeight="1" x14ac:dyDescent="0.3">
      <c r="B97" s="506"/>
      <c r="C97" s="450" t="s">
        <v>301</v>
      </c>
      <c r="D97" s="450" t="s">
        <v>301</v>
      </c>
      <c r="E97" s="448" t="s">
        <v>305</v>
      </c>
      <c r="F97" s="448" t="s">
        <v>305</v>
      </c>
      <c r="G97" s="448" t="s">
        <v>305</v>
      </c>
      <c r="H97" s="448" t="s">
        <v>302</v>
      </c>
      <c r="J97" s="298"/>
      <c r="L97" s="295"/>
      <c r="M97" s="299"/>
    </row>
    <row r="98" spans="2:13" ht="32.25" customHeight="1" x14ac:dyDescent="0.3">
      <c r="B98" s="276"/>
      <c r="C98" s="445" t="s">
        <v>233</v>
      </c>
      <c r="D98" s="446"/>
      <c r="E98" s="446"/>
      <c r="F98" s="447"/>
      <c r="G98" s="460" t="s">
        <v>318</v>
      </c>
      <c r="J98" s="271"/>
    </row>
    <row r="99" spans="2:13" ht="32.1" customHeight="1" x14ac:dyDescent="0.3">
      <c r="B99" s="508" t="s">
        <v>131</v>
      </c>
      <c r="C99" s="292" t="s">
        <v>132</v>
      </c>
      <c r="D99" s="509" t="s">
        <v>133</v>
      </c>
      <c r="E99" s="509"/>
      <c r="F99" s="509"/>
      <c r="G99" s="293">
        <v>50</v>
      </c>
      <c r="J99" s="271"/>
      <c r="L99" s="295"/>
      <c r="M99" s="299"/>
    </row>
    <row r="100" spans="2:13" ht="15" customHeight="1" x14ac:dyDescent="0.3">
      <c r="B100" s="497"/>
      <c r="C100" s="296" t="s">
        <v>132</v>
      </c>
      <c r="D100" s="484" t="s">
        <v>55</v>
      </c>
      <c r="E100" s="484"/>
      <c r="F100" s="484"/>
      <c r="G100" s="297">
        <v>50</v>
      </c>
      <c r="L100" s="295"/>
      <c r="M100" s="299"/>
    </row>
    <row r="101" spans="2:13" ht="15" customHeight="1" x14ac:dyDescent="0.3">
      <c r="B101" s="497"/>
      <c r="C101" s="296" t="s">
        <v>132</v>
      </c>
      <c r="D101" s="484" t="s">
        <v>56</v>
      </c>
      <c r="E101" s="484"/>
      <c r="F101" s="484"/>
      <c r="G101" s="297">
        <v>50</v>
      </c>
      <c r="L101" s="295"/>
      <c r="M101" s="299"/>
    </row>
    <row r="102" spans="2:13" ht="32.1" customHeight="1" x14ac:dyDescent="0.3">
      <c r="B102" s="497"/>
      <c r="C102" s="296" t="s">
        <v>132</v>
      </c>
      <c r="D102" s="510" t="s">
        <v>134</v>
      </c>
      <c r="E102" s="510"/>
      <c r="F102" s="510"/>
      <c r="G102" s="297">
        <v>50</v>
      </c>
      <c r="L102" s="295"/>
      <c r="M102" s="299"/>
    </row>
    <row r="103" spans="2:13" ht="15" customHeight="1" x14ac:dyDescent="0.3">
      <c r="B103" s="497"/>
      <c r="C103" s="296" t="s">
        <v>132</v>
      </c>
      <c r="D103" s="510" t="s">
        <v>135</v>
      </c>
      <c r="E103" s="510"/>
      <c r="F103" s="510"/>
      <c r="G103" s="297">
        <v>53</v>
      </c>
      <c r="L103" s="295"/>
      <c r="M103" s="299"/>
    </row>
    <row r="104" spans="2:13" ht="32.1" customHeight="1" x14ac:dyDescent="0.3">
      <c r="B104" s="497"/>
      <c r="C104" s="296" t="s">
        <v>132</v>
      </c>
      <c r="D104" s="510" t="s">
        <v>136</v>
      </c>
      <c r="E104" s="510"/>
      <c r="F104" s="510"/>
      <c r="G104" s="297">
        <v>53</v>
      </c>
      <c r="L104" s="295"/>
      <c r="M104" s="299"/>
    </row>
    <row r="105" spans="2:13" ht="15" customHeight="1" x14ac:dyDescent="0.3">
      <c r="B105" s="497"/>
      <c r="C105" s="296" t="s">
        <v>132</v>
      </c>
      <c r="D105" s="484" t="s">
        <v>65</v>
      </c>
      <c r="E105" s="484"/>
      <c r="F105" s="484"/>
      <c r="G105" s="297">
        <v>45</v>
      </c>
      <c r="L105" s="295"/>
      <c r="M105" s="299"/>
    </row>
    <row r="106" spans="2:13" ht="15" customHeight="1" x14ac:dyDescent="0.3">
      <c r="B106" s="497"/>
      <c r="C106" s="296" t="s">
        <v>132</v>
      </c>
      <c r="D106" s="484" t="s">
        <v>137</v>
      </c>
      <c r="E106" s="484"/>
      <c r="F106" s="484"/>
      <c r="G106" s="297">
        <v>45</v>
      </c>
      <c r="L106" s="295"/>
      <c r="M106" s="299"/>
    </row>
    <row r="107" spans="2:13" ht="15" customHeight="1" x14ac:dyDescent="0.3">
      <c r="B107" s="497"/>
      <c r="C107" s="296" t="s">
        <v>132</v>
      </c>
      <c r="D107" s="484" t="s">
        <v>58</v>
      </c>
      <c r="E107" s="484"/>
      <c r="F107" s="484"/>
      <c r="G107" s="297">
        <v>45</v>
      </c>
      <c r="L107" s="299"/>
      <c r="M107" s="299"/>
    </row>
    <row r="108" spans="2:13" ht="15" customHeight="1" x14ac:dyDescent="0.3">
      <c r="B108" s="497"/>
      <c r="C108" s="296" t="s">
        <v>132</v>
      </c>
      <c r="D108" s="484" t="s">
        <v>52</v>
      </c>
      <c r="E108" s="484"/>
      <c r="F108" s="484"/>
      <c r="G108" s="297">
        <v>45</v>
      </c>
      <c r="L108" s="299"/>
      <c r="M108" s="299"/>
    </row>
    <row r="109" spans="2:13" ht="15" customHeight="1" x14ac:dyDescent="0.3">
      <c r="B109" s="497"/>
      <c r="C109" s="296" t="s">
        <v>132</v>
      </c>
      <c r="D109" s="484" t="s">
        <v>138</v>
      </c>
      <c r="E109" s="484"/>
      <c r="F109" s="484"/>
      <c r="G109" s="297">
        <v>60</v>
      </c>
    </row>
    <row r="110" spans="2:13" ht="15" customHeight="1" x14ac:dyDescent="0.3">
      <c r="B110" s="497"/>
      <c r="C110" s="296" t="s">
        <v>132</v>
      </c>
      <c r="D110" s="484" t="s">
        <v>139</v>
      </c>
      <c r="E110" s="484"/>
      <c r="F110" s="484"/>
      <c r="G110" s="297">
        <v>60</v>
      </c>
    </row>
    <row r="111" spans="2:13" ht="15" customHeight="1" x14ac:dyDescent="0.3">
      <c r="B111" s="497"/>
      <c r="C111" s="296" t="s">
        <v>132</v>
      </c>
      <c r="D111" s="484" t="s">
        <v>59</v>
      </c>
      <c r="E111" s="484"/>
      <c r="F111" s="484"/>
      <c r="G111" s="297">
        <v>60</v>
      </c>
    </row>
    <row r="112" spans="2:13" ht="15" customHeight="1" x14ac:dyDescent="0.3">
      <c r="B112" s="497"/>
      <c r="C112" s="296" t="s">
        <v>132</v>
      </c>
      <c r="D112" s="484" t="s">
        <v>53</v>
      </c>
      <c r="E112" s="484"/>
      <c r="F112" s="484"/>
      <c r="G112" s="297">
        <v>60</v>
      </c>
    </row>
    <row r="113" spans="2:7" ht="15" customHeight="1" x14ac:dyDescent="0.3">
      <c r="B113" s="497"/>
      <c r="C113" s="296" t="s">
        <v>132</v>
      </c>
      <c r="D113" s="484" t="s">
        <v>60</v>
      </c>
      <c r="E113" s="484"/>
      <c r="F113" s="484"/>
      <c r="G113" s="297">
        <v>60</v>
      </c>
    </row>
    <row r="114" spans="2:7" ht="15" customHeight="1" x14ac:dyDescent="0.3">
      <c r="B114" s="497"/>
      <c r="C114" s="296" t="s">
        <v>132</v>
      </c>
      <c r="D114" s="484" t="s">
        <v>61</v>
      </c>
      <c r="E114" s="484"/>
      <c r="F114" s="484"/>
      <c r="G114" s="297">
        <v>60</v>
      </c>
    </row>
    <row r="115" spans="2:7" ht="15" customHeight="1" x14ac:dyDescent="0.3">
      <c r="B115" s="497"/>
      <c r="C115" s="300" t="s">
        <v>132</v>
      </c>
      <c r="D115" s="512" t="s">
        <v>62</v>
      </c>
      <c r="E115" s="512"/>
      <c r="F115" s="512"/>
      <c r="G115" s="301">
        <v>60</v>
      </c>
    </row>
    <row r="116" spans="2:7" ht="15" customHeight="1" x14ac:dyDescent="0.3">
      <c r="B116" s="497"/>
      <c r="C116" s="436" t="s">
        <v>132</v>
      </c>
      <c r="D116" s="511" t="s">
        <v>243</v>
      </c>
      <c r="E116" s="511"/>
      <c r="F116" s="511"/>
      <c r="G116" s="437" t="s">
        <v>194</v>
      </c>
    </row>
    <row r="117" spans="2:7" ht="15" customHeight="1" x14ac:dyDescent="0.3">
      <c r="B117" s="513" t="s">
        <v>277</v>
      </c>
      <c r="C117" s="438" t="s">
        <v>71</v>
      </c>
      <c r="D117" s="485" t="s">
        <v>127</v>
      </c>
      <c r="E117" s="485"/>
      <c r="F117" s="485"/>
      <c r="G117" s="434">
        <v>45</v>
      </c>
    </row>
    <row r="118" spans="2:7" ht="15" customHeight="1" x14ac:dyDescent="0.3">
      <c r="B118" s="514"/>
      <c r="C118" s="438" t="s">
        <v>71</v>
      </c>
      <c r="D118" s="485" t="s">
        <v>128</v>
      </c>
      <c r="E118" s="485"/>
      <c r="F118" s="485"/>
      <c r="G118" s="434">
        <v>50</v>
      </c>
    </row>
    <row r="119" spans="2:7" ht="15" customHeight="1" x14ac:dyDescent="0.3">
      <c r="B119" s="514"/>
      <c r="C119" s="438" t="s">
        <v>71</v>
      </c>
      <c r="D119" s="485" t="s">
        <v>74</v>
      </c>
      <c r="E119" s="485"/>
      <c r="F119" s="485"/>
      <c r="G119" s="434">
        <v>35</v>
      </c>
    </row>
    <row r="120" spans="2:7" ht="15" customHeight="1" x14ac:dyDescent="0.3">
      <c r="B120" s="514"/>
      <c r="C120" s="438" t="s">
        <v>71</v>
      </c>
      <c r="D120" s="485" t="s">
        <v>75</v>
      </c>
      <c r="E120" s="485"/>
      <c r="F120" s="485"/>
      <c r="G120" s="434">
        <v>50</v>
      </c>
    </row>
    <row r="121" spans="2:7" ht="15" customHeight="1" x14ac:dyDescent="0.3">
      <c r="B121" s="514"/>
      <c r="C121" s="438" t="s">
        <v>71</v>
      </c>
      <c r="D121" s="485" t="s">
        <v>76</v>
      </c>
      <c r="E121" s="485"/>
      <c r="F121" s="485"/>
      <c r="G121" s="434">
        <v>60</v>
      </c>
    </row>
    <row r="122" spans="2:7" ht="15" customHeight="1" x14ac:dyDescent="0.3">
      <c r="B122" s="514"/>
      <c r="C122" s="438" t="s">
        <v>71</v>
      </c>
      <c r="D122" s="485" t="s">
        <v>77</v>
      </c>
      <c r="E122" s="485"/>
      <c r="F122" s="485"/>
      <c r="G122" s="434">
        <v>60</v>
      </c>
    </row>
    <row r="123" spans="2:7" ht="15" customHeight="1" x14ac:dyDescent="0.3">
      <c r="B123" s="514"/>
      <c r="C123" s="438" t="s">
        <v>71</v>
      </c>
      <c r="D123" s="485" t="s">
        <v>243</v>
      </c>
      <c r="E123" s="485"/>
      <c r="F123" s="485"/>
      <c r="G123" s="434" t="s">
        <v>194</v>
      </c>
    </row>
    <row r="124" spans="2:7" ht="15" customHeight="1" x14ac:dyDescent="0.3">
      <c r="B124" s="514"/>
      <c r="C124" s="438" t="s">
        <v>251</v>
      </c>
      <c r="D124" s="485" t="s">
        <v>74</v>
      </c>
      <c r="E124" s="485"/>
      <c r="F124" s="485"/>
      <c r="G124" s="434">
        <v>35</v>
      </c>
    </row>
    <row r="125" spans="2:7" ht="15" customHeight="1" x14ac:dyDescent="0.3">
      <c r="B125" s="514"/>
      <c r="C125" s="438" t="s">
        <v>251</v>
      </c>
      <c r="D125" s="485" t="s">
        <v>75</v>
      </c>
      <c r="E125" s="485"/>
      <c r="F125" s="485"/>
      <c r="G125" s="434">
        <v>50</v>
      </c>
    </row>
    <row r="126" spans="2:7" ht="15" customHeight="1" x14ac:dyDescent="0.3">
      <c r="B126" s="514"/>
      <c r="C126" s="438" t="s">
        <v>251</v>
      </c>
      <c r="D126" s="485" t="s">
        <v>77</v>
      </c>
      <c r="E126" s="485"/>
      <c r="F126" s="485"/>
      <c r="G126" s="434">
        <v>60</v>
      </c>
    </row>
    <row r="127" spans="2:7" ht="15" customHeight="1" x14ac:dyDescent="0.3">
      <c r="B127" s="514"/>
      <c r="C127" s="438" t="s">
        <v>251</v>
      </c>
      <c r="D127" s="485" t="s">
        <v>285</v>
      </c>
      <c r="E127" s="485"/>
      <c r="F127" s="485"/>
      <c r="G127" s="434">
        <v>50</v>
      </c>
    </row>
    <row r="128" spans="2:7" ht="15" customHeight="1" x14ac:dyDescent="0.3">
      <c r="B128" s="514"/>
      <c r="C128" s="438" t="s">
        <v>251</v>
      </c>
      <c r="D128" s="485" t="s">
        <v>286</v>
      </c>
      <c r="E128" s="485"/>
      <c r="F128" s="485"/>
      <c r="G128" s="434">
        <v>40</v>
      </c>
    </row>
    <row r="129" spans="2:7" ht="15" customHeight="1" x14ac:dyDescent="0.3">
      <c r="B129" s="514"/>
      <c r="C129" s="438" t="s">
        <v>251</v>
      </c>
      <c r="D129" s="485" t="s">
        <v>243</v>
      </c>
      <c r="E129" s="485"/>
      <c r="F129" s="485"/>
      <c r="G129" s="434" t="s">
        <v>194</v>
      </c>
    </row>
    <row r="130" spans="2:7" ht="15" customHeight="1" x14ac:dyDescent="0.3">
      <c r="B130" s="514"/>
      <c r="C130" s="438" t="s">
        <v>251</v>
      </c>
      <c r="D130" s="485" t="s">
        <v>282</v>
      </c>
      <c r="E130" s="485"/>
      <c r="F130" s="485"/>
      <c r="G130" s="434">
        <v>50</v>
      </c>
    </row>
    <row r="131" spans="2:7" ht="15" customHeight="1" x14ac:dyDescent="0.3">
      <c r="B131" s="514"/>
      <c r="C131" s="438" t="s">
        <v>67</v>
      </c>
      <c r="D131" s="485" t="s">
        <v>67</v>
      </c>
      <c r="E131" s="485"/>
      <c r="F131" s="485"/>
      <c r="G131" s="434">
        <v>50</v>
      </c>
    </row>
    <row r="132" spans="2:7" ht="15" customHeight="1" x14ac:dyDescent="0.3">
      <c r="B132" s="514"/>
      <c r="C132" s="438" t="s">
        <v>67</v>
      </c>
      <c r="D132" s="485" t="s">
        <v>74</v>
      </c>
      <c r="E132" s="485"/>
      <c r="F132" s="485"/>
      <c r="G132" s="434">
        <v>35</v>
      </c>
    </row>
    <row r="133" spans="2:7" ht="15" customHeight="1" x14ac:dyDescent="0.3">
      <c r="B133" s="514"/>
      <c r="C133" s="438" t="s">
        <v>67</v>
      </c>
      <c r="D133" s="485" t="s">
        <v>243</v>
      </c>
      <c r="E133" s="485"/>
      <c r="F133" s="485"/>
      <c r="G133" s="434" t="s">
        <v>194</v>
      </c>
    </row>
    <row r="134" spans="2:7" ht="15" customHeight="1" x14ac:dyDescent="0.3">
      <c r="B134" s="514"/>
      <c r="C134" s="438" t="s">
        <v>279</v>
      </c>
      <c r="D134" s="485" t="s">
        <v>279</v>
      </c>
      <c r="E134" s="485"/>
      <c r="F134" s="485"/>
      <c r="G134" s="434">
        <v>50</v>
      </c>
    </row>
    <row r="135" spans="2:7" ht="15" customHeight="1" x14ac:dyDescent="0.3">
      <c r="B135" s="514"/>
      <c r="C135" s="438" t="s">
        <v>279</v>
      </c>
      <c r="D135" s="485" t="s">
        <v>283</v>
      </c>
      <c r="E135" s="485"/>
      <c r="F135" s="485"/>
      <c r="G135" s="434">
        <v>60</v>
      </c>
    </row>
    <row r="136" spans="2:7" ht="15" customHeight="1" x14ac:dyDescent="0.3">
      <c r="B136" s="514"/>
      <c r="C136" s="438" t="s">
        <v>279</v>
      </c>
      <c r="D136" s="485" t="s">
        <v>243</v>
      </c>
      <c r="E136" s="485"/>
      <c r="F136" s="485"/>
      <c r="G136" s="434" t="s">
        <v>194</v>
      </c>
    </row>
    <row r="137" spans="2:7" ht="15" customHeight="1" x14ac:dyDescent="0.3">
      <c r="B137" s="514"/>
      <c r="C137" s="438" t="s">
        <v>57</v>
      </c>
      <c r="D137" s="485" t="s">
        <v>75</v>
      </c>
      <c r="E137" s="485"/>
      <c r="F137" s="485"/>
      <c r="G137" s="434">
        <v>45</v>
      </c>
    </row>
    <row r="138" spans="2:7" ht="15" customHeight="1" x14ac:dyDescent="0.3">
      <c r="B138" s="514"/>
      <c r="C138" s="438" t="s">
        <v>57</v>
      </c>
      <c r="D138" s="485" t="s">
        <v>282</v>
      </c>
      <c r="E138" s="485"/>
      <c r="F138" s="485"/>
      <c r="G138" s="434">
        <v>45</v>
      </c>
    </row>
    <row r="139" spans="2:7" ht="15" customHeight="1" x14ac:dyDescent="0.3">
      <c r="B139" s="514"/>
      <c r="C139" s="438" t="s">
        <v>57</v>
      </c>
      <c r="D139" s="485" t="s">
        <v>243</v>
      </c>
      <c r="E139" s="485"/>
      <c r="F139" s="485"/>
      <c r="G139" s="434" t="s">
        <v>194</v>
      </c>
    </row>
    <row r="140" spans="2:7" ht="15" customHeight="1" x14ac:dyDescent="0.3">
      <c r="B140" s="514"/>
      <c r="C140" s="438" t="s">
        <v>73</v>
      </c>
      <c r="D140" s="485" t="s">
        <v>75</v>
      </c>
      <c r="E140" s="485"/>
      <c r="F140" s="485"/>
      <c r="G140" s="434">
        <v>50</v>
      </c>
    </row>
    <row r="141" spans="2:7" ht="15" customHeight="1" x14ac:dyDescent="0.3">
      <c r="B141" s="514"/>
      <c r="C141" s="438" t="s">
        <v>73</v>
      </c>
      <c r="D141" s="485" t="s">
        <v>74</v>
      </c>
      <c r="E141" s="485"/>
      <c r="F141" s="485"/>
      <c r="G141" s="434">
        <v>35</v>
      </c>
    </row>
    <row r="142" spans="2:7" ht="15" customHeight="1" x14ac:dyDescent="0.3">
      <c r="B142" s="514"/>
      <c r="C142" s="438" t="s">
        <v>73</v>
      </c>
      <c r="D142" s="485" t="s">
        <v>243</v>
      </c>
      <c r="E142" s="485"/>
      <c r="F142" s="485"/>
      <c r="G142" s="434" t="s">
        <v>194</v>
      </c>
    </row>
    <row r="143" spans="2:7" ht="15" customHeight="1" x14ac:dyDescent="0.3">
      <c r="B143" s="514"/>
      <c r="C143" s="438" t="s">
        <v>75</v>
      </c>
      <c r="D143" s="485" t="s">
        <v>283</v>
      </c>
      <c r="E143" s="485"/>
      <c r="F143" s="485"/>
      <c r="G143" s="434">
        <v>50</v>
      </c>
    </row>
    <row r="144" spans="2:7" ht="15" customHeight="1" x14ac:dyDescent="0.3">
      <c r="B144" s="514"/>
      <c r="C144" s="438" t="s">
        <v>280</v>
      </c>
      <c r="D144" s="485" t="s">
        <v>280</v>
      </c>
      <c r="E144" s="485"/>
      <c r="F144" s="485"/>
      <c r="G144" s="439">
        <v>45</v>
      </c>
    </row>
    <row r="145" spans="2:11" ht="15" customHeight="1" x14ac:dyDescent="0.3">
      <c r="B145" s="514"/>
      <c r="C145" s="438" t="s">
        <v>280</v>
      </c>
      <c r="D145" s="485" t="s">
        <v>74</v>
      </c>
      <c r="E145" s="485"/>
      <c r="F145" s="485"/>
      <c r="G145" s="439">
        <v>35</v>
      </c>
    </row>
    <row r="146" spans="2:11" ht="15" customHeight="1" x14ac:dyDescent="0.3">
      <c r="B146" s="506"/>
      <c r="C146" s="438" t="s">
        <v>280</v>
      </c>
      <c r="D146" s="485" t="s">
        <v>284</v>
      </c>
      <c r="E146" s="485"/>
      <c r="F146" s="485"/>
      <c r="G146" s="439">
        <v>50</v>
      </c>
    </row>
    <row r="147" spans="2:11" ht="15" customHeight="1" x14ac:dyDescent="0.3">
      <c r="B147" s="506"/>
      <c r="C147" s="438" t="s">
        <v>280</v>
      </c>
      <c r="D147" s="485" t="s">
        <v>76</v>
      </c>
      <c r="E147" s="485"/>
      <c r="F147" s="485"/>
      <c r="G147" s="439">
        <v>60</v>
      </c>
    </row>
    <row r="148" spans="2:11" ht="15" customHeight="1" x14ac:dyDescent="0.3">
      <c r="B148" s="506"/>
      <c r="C148" s="438" t="s">
        <v>281</v>
      </c>
      <c r="D148" s="485" t="s">
        <v>282</v>
      </c>
      <c r="E148" s="485"/>
      <c r="F148" s="485"/>
      <c r="G148" s="439">
        <v>50</v>
      </c>
    </row>
    <row r="149" spans="2:11" ht="15" customHeight="1" x14ac:dyDescent="0.3">
      <c r="B149" s="506"/>
      <c r="C149" s="438" t="s">
        <v>281</v>
      </c>
      <c r="D149" s="485" t="s">
        <v>280</v>
      </c>
      <c r="E149" s="485"/>
      <c r="F149" s="485"/>
      <c r="G149" s="439">
        <v>50</v>
      </c>
    </row>
    <row r="150" spans="2:11" ht="15" customHeight="1" x14ac:dyDescent="0.3">
      <c r="B150" s="506"/>
      <c r="C150" s="438" t="s">
        <v>281</v>
      </c>
      <c r="D150" s="485" t="s">
        <v>74</v>
      </c>
      <c r="E150" s="485"/>
      <c r="F150" s="485"/>
      <c r="G150" s="439">
        <v>35</v>
      </c>
    </row>
    <row r="151" spans="2:11" ht="15" customHeight="1" x14ac:dyDescent="0.3">
      <c r="B151" s="506"/>
      <c r="C151" s="438" t="s">
        <v>244</v>
      </c>
      <c r="D151" s="485" t="s">
        <v>194</v>
      </c>
      <c r="E151" s="485"/>
      <c r="F151" s="485"/>
      <c r="G151" s="439" t="s">
        <v>194</v>
      </c>
    </row>
    <row r="152" spans="2:11" s="425" customFormat="1" ht="23.25" customHeight="1" x14ac:dyDescent="0.3">
      <c r="I152" s="426"/>
      <c r="J152" s="427"/>
      <c r="K152" s="427"/>
    </row>
    <row r="153" spans="2:11" ht="26.25" customHeight="1" x14ac:dyDescent="0.3">
      <c r="B153" s="275" t="s">
        <v>18</v>
      </c>
    </row>
    <row r="154" spans="2:11" ht="31.5" customHeight="1" x14ac:dyDescent="0.3">
      <c r="B154" s="276"/>
      <c r="C154" s="303" t="s">
        <v>158</v>
      </c>
      <c r="D154" s="304" t="s">
        <v>141</v>
      </c>
    </row>
    <row r="155" spans="2:11" ht="15" customHeight="1" x14ac:dyDescent="0.3">
      <c r="B155" s="507"/>
      <c r="C155" s="305" t="s">
        <v>159</v>
      </c>
      <c r="D155" s="297">
        <v>0.6</v>
      </c>
    </row>
    <row r="156" spans="2:11" ht="15" customHeight="1" x14ac:dyDescent="0.3">
      <c r="B156" s="507"/>
      <c r="C156" s="305" t="s">
        <v>145</v>
      </c>
      <c r="D156" s="297">
        <v>0.8</v>
      </c>
    </row>
    <row r="157" spans="2:11" ht="15" customHeight="1" x14ac:dyDescent="0.3">
      <c r="B157" s="507"/>
      <c r="C157" s="305" t="s">
        <v>160</v>
      </c>
      <c r="D157" s="297">
        <v>0.6</v>
      </c>
    </row>
    <row r="158" spans="2:11" ht="15" customHeight="1" x14ac:dyDescent="0.3">
      <c r="B158" s="507"/>
      <c r="C158" s="305" t="s">
        <v>146</v>
      </c>
      <c r="D158" s="297">
        <v>0.6</v>
      </c>
    </row>
    <row r="159" spans="2:11" ht="15" customHeight="1" x14ac:dyDescent="0.3">
      <c r="B159" s="507"/>
      <c r="C159" s="305" t="s">
        <v>147</v>
      </c>
      <c r="D159" s="297">
        <v>0.6</v>
      </c>
    </row>
    <row r="160" spans="2:11" ht="15" customHeight="1" x14ac:dyDescent="0.3">
      <c r="B160" s="507"/>
      <c r="C160" s="305" t="s">
        <v>148</v>
      </c>
      <c r="D160" s="297">
        <v>0.8</v>
      </c>
    </row>
    <row r="161" spans="2:11" ht="15" customHeight="1" x14ac:dyDescent="0.3">
      <c r="B161" s="507"/>
      <c r="C161" s="305" t="s">
        <v>149</v>
      </c>
      <c r="D161" s="297">
        <v>0.8</v>
      </c>
    </row>
    <row r="162" spans="2:11" ht="15" customHeight="1" x14ac:dyDescent="0.3">
      <c r="B162" s="507"/>
      <c r="C162" s="305" t="s">
        <v>150</v>
      </c>
      <c r="D162" s="297">
        <v>0.7</v>
      </c>
    </row>
    <row r="163" spans="2:11" ht="15" customHeight="1" x14ac:dyDescent="0.3">
      <c r="B163" s="507"/>
      <c r="C163" s="305" t="s">
        <v>151</v>
      </c>
      <c r="D163" s="297">
        <v>1</v>
      </c>
    </row>
    <row r="164" spans="2:11" ht="15" customHeight="1" x14ac:dyDescent="0.3">
      <c r="B164" s="507"/>
      <c r="C164" s="305" t="s">
        <v>152</v>
      </c>
      <c r="D164" s="306" t="s">
        <v>194</v>
      </c>
    </row>
    <row r="165" spans="2:11" ht="32.1" customHeight="1" x14ac:dyDescent="0.3">
      <c r="B165" s="507"/>
      <c r="C165" s="305" t="s">
        <v>153</v>
      </c>
      <c r="D165" s="297">
        <v>1</v>
      </c>
    </row>
    <row r="166" spans="2:11" ht="15" customHeight="1" x14ac:dyDescent="0.3">
      <c r="B166" s="507"/>
      <c r="C166" s="305" t="s">
        <v>154</v>
      </c>
      <c r="D166" s="297">
        <v>0.6</v>
      </c>
    </row>
    <row r="167" spans="2:11" ht="32.1" customHeight="1" x14ac:dyDescent="0.3">
      <c r="B167" s="507"/>
      <c r="C167" s="305" t="s">
        <v>155</v>
      </c>
      <c r="D167" s="306" t="s">
        <v>194</v>
      </c>
    </row>
    <row r="168" spans="2:11" ht="15" customHeight="1" x14ac:dyDescent="0.3">
      <c r="B168" s="507"/>
      <c r="C168" s="305" t="s">
        <v>70</v>
      </c>
      <c r="D168" s="297">
        <v>1</v>
      </c>
    </row>
    <row r="169" spans="2:11" ht="15" customHeight="1" x14ac:dyDescent="0.3">
      <c r="B169" s="507"/>
      <c r="C169" s="305" t="s">
        <v>156</v>
      </c>
      <c r="D169" s="297">
        <v>2</v>
      </c>
    </row>
    <row r="170" spans="2:11" ht="32.1" customHeight="1" x14ac:dyDescent="0.3">
      <c r="B170" s="507"/>
      <c r="C170" s="305" t="s">
        <v>157</v>
      </c>
      <c r="D170" s="297">
        <v>1.5</v>
      </c>
    </row>
    <row r="171" spans="2:11" ht="32.1" customHeight="1" x14ac:dyDescent="0.3">
      <c r="B171" s="428"/>
      <c r="C171" s="429" t="s">
        <v>244</v>
      </c>
      <c r="D171" s="430" t="s">
        <v>194</v>
      </c>
    </row>
    <row r="172" spans="2:11" ht="15" customHeight="1" x14ac:dyDescent="0.3">
      <c r="B172" s="276"/>
      <c r="C172" s="307" t="s">
        <v>143</v>
      </c>
      <c r="D172" s="308" t="s">
        <v>194</v>
      </c>
    </row>
    <row r="173" spans="2:11" ht="23.25" customHeight="1" x14ac:dyDescent="0.3"/>
    <row r="174" spans="2:11" ht="26.25" customHeight="1" x14ac:dyDescent="0.3">
      <c r="B174" s="275" t="s">
        <v>218</v>
      </c>
      <c r="G174" s="290"/>
      <c r="H174" s="290"/>
      <c r="J174" s="291"/>
      <c r="K174" s="291"/>
    </row>
    <row r="175" spans="2:11" ht="33" customHeight="1" x14ac:dyDescent="0.3">
      <c r="B175" s="276"/>
      <c r="C175" s="309" t="s">
        <v>170</v>
      </c>
      <c r="D175" s="494" t="s">
        <v>171</v>
      </c>
      <c r="E175" s="494"/>
      <c r="F175" s="309" t="s">
        <v>169</v>
      </c>
      <c r="G175" s="494" t="s">
        <v>40</v>
      </c>
      <c r="H175" s="495"/>
      <c r="J175" s="310" t="s">
        <v>29</v>
      </c>
      <c r="K175" s="310" t="s">
        <v>27</v>
      </c>
    </row>
    <row r="176" spans="2:11" ht="15" customHeight="1" x14ac:dyDescent="0.3">
      <c r="B176" s="496" t="s">
        <v>168</v>
      </c>
      <c r="C176" s="311" t="s">
        <v>29</v>
      </c>
      <c r="D176" s="499" t="s">
        <v>24</v>
      </c>
      <c r="E176" s="499"/>
      <c r="F176" s="312" t="s">
        <v>33</v>
      </c>
      <c r="G176" s="313" t="s">
        <v>42</v>
      </c>
      <c r="H176" s="314">
        <v>85</v>
      </c>
      <c r="J176" s="315" t="s">
        <v>24</v>
      </c>
      <c r="K176" s="315" t="s">
        <v>28</v>
      </c>
    </row>
    <row r="177" spans="2:11" ht="15" customHeight="1" x14ac:dyDescent="0.3">
      <c r="B177" s="497"/>
      <c r="C177" s="316" t="s">
        <v>29</v>
      </c>
      <c r="D177" s="493" t="s">
        <v>24</v>
      </c>
      <c r="E177" s="493"/>
      <c r="F177" s="317" t="s">
        <v>30</v>
      </c>
      <c r="G177" s="318" t="s">
        <v>41</v>
      </c>
      <c r="H177" s="319">
        <v>0.15</v>
      </c>
      <c r="J177" s="320" t="s">
        <v>25</v>
      </c>
      <c r="K177" s="321" t="s">
        <v>25</v>
      </c>
    </row>
    <row r="178" spans="2:11" ht="15" customHeight="1" x14ac:dyDescent="0.3">
      <c r="B178" s="497"/>
      <c r="C178" s="316" t="s">
        <v>29</v>
      </c>
      <c r="D178" s="493" t="s">
        <v>24</v>
      </c>
      <c r="E178" s="493"/>
      <c r="F178" s="317" t="s">
        <v>34</v>
      </c>
      <c r="G178" s="318" t="s">
        <v>41</v>
      </c>
      <c r="H178" s="319">
        <v>0.19</v>
      </c>
      <c r="J178" s="321" t="s">
        <v>26</v>
      </c>
      <c r="K178" s="291"/>
    </row>
    <row r="179" spans="2:11" ht="15" customHeight="1" x14ac:dyDescent="0.3">
      <c r="B179" s="497"/>
      <c r="C179" s="316" t="s">
        <v>29</v>
      </c>
      <c r="D179" s="493" t="s">
        <v>24</v>
      </c>
      <c r="E179" s="493"/>
      <c r="F179" s="317" t="s">
        <v>35</v>
      </c>
      <c r="G179" s="318" t="s">
        <v>41</v>
      </c>
      <c r="H179" s="319">
        <v>0.2</v>
      </c>
      <c r="J179" s="322"/>
      <c r="K179" s="291"/>
    </row>
    <row r="180" spans="2:11" ht="15" customHeight="1" x14ac:dyDescent="0.3">
      <c r="B180" s="497"/>
      <c r="C180" s="316" t="s">
        <v>29</v>
      </c>
      <c r="D180" s="493" t="s">
        <v>25</v>
      </c>
      <c r="E180" s="493"/>
      <c r="F180" s="317" t="s">
        <v>33</v>
      </c>
      <c r="G180" s="318" t="s">
        <v>42</v>
      </c>
      <c r="H180" s="319">
        <v>95</v>
      </c>
      <c r="K180" s="291"/>
    </row>
    <row r="181" spans="2:11" ht="15" customHeight="1" x14ac:dyDescent="0.3">
      <c r="B181" s="497"/>
      <c r="C181" s="316" t="s">
        <v>29</v>
      </c>
      <c r="D181" s="493" t="s">
        <v>25</v>
      </c>
      <c r="E181" s="493"/>
      <c r="F181" s="317" t="s">
        <v>30</v>
      </c>
      <c r="G181" s="318" t="s">
        <v>41</v>
      </c>
      <c r="H181" s="319">
        <v>0.05</v>
      </c>
      <c r="K181" s="291"/>
    </row>
    <row r="182" spans="2:11" ht="15" customHeight="1" x14ac:dyDescent="0.3">
      <c r="B182" s="497"/>
      <c r="C182" s="316" t="s">
        <v>29</v>
      </c>
      <c r="D182" s="493" t="s">
        <v>25</v>
      </c>
      <c r="E182" s="493"/>
      <c r="F182" s="317" t="s">
        <v>34</v>
      </c>
      <c r="G182" s="318" t="s">
        <v>41</v>
      </c>
      <c r="H182" s="319">
        <v>0.12</v>
      </c>
      <c r="K182" s="291"/>
    </row>
    <row r="183" spans="2:11" ht="15" customHeight="1" x14ac:dyDescent="0.3">
      <c r="B183" s="497"/>
      <c r="C183" s="316" t="s">
        <v>29</v>
      </c>
      <c r="D183" s="493" t="s">
        <v>25</v>
      </c>
      <c r="E183" s="493"/>
      <c r="F183" s="317" t="s">
        <v>35</v>
      </c>
      <c r="G183" s="318" t="s">
        <v>41</v>
      </c>
      <c r="H183" s="319">
        <v>0.1</v>
      </c>
      <c r="J183" s="322"/>
      <c r="K183" s="291"/>
    </row>
    <row r="184" spans="2:11" ht="15" customHeight="1" x14ac:dyDescent="0.3">
      <c r="B184" s="497"/>
      <c r="C184" s="316" t="s">
        <v>29</v>
      </c>
      <c r="D184" s="493" t="s">
        <v>26</v>
      </c>
      <c r="E184" s="493"/>
      <c r="F184" s="317" t="s">
        <v>167</v>
      </c>
      <c r="G184" s="323"/>
      <c r="H184" s="319">
        <v>0</v>
      </c>
      <c r="J184" s="291"/>
      <c r="K184" s="291"/>
    </row>
    <row r="185" spans="2:11" ht="15" customHeight="1" x14ac:dyDescent="0.3">
      <c r="B185" s="497"/>
      <c r="C185" s="316" t="s">
        <v>27</v>
      </c>
      <c r="D185" s="493" t="s">
        <v>28</v>
      </c>
      <c r="E185" s="493"/>
      <c r="F185" s="317" t="s">
        <v>33</v>
      </c>
      <c r="G185" s="318" t="s">
        <v>42</v>
      </c>
      <c r="H185" s="319">
        <v>80</v>
      </c>
      <c r="J185" s="291"/>
      <c r="K185" s="291"/>
    </row>
    <row r="186" spans="2:11" ht="15" customHeight="1" x14ac:dyDescent="0.3">
      <c r="B186" s="497"/>
      <c r="C186" s="316" t="s">
        <v>27</v>
      </c>
      <c r="D186" s="493" t="s">
        <v>28</v>
      </c>
      <c r="E186" s="493"/>
      <c r="F186" s="317" t="s">
        <v>30</v>
      </c>
      <c r="G186" s="318" t="s">
        <v>41</v>
      </c>
      <c r="H186" s="319">
        <v>0.2</v>
      </c>
      <c r="J186" s="291"/>
      <c r="K186" s="291"/>
    </row>
    <row r="187" spans="2:11" ht="15" customHeight="1" x14ac:dyDescent="0.3">
      <c r="B187" s="497"/>
      <c r="C187" s="316" t="s">
        <v>27</v>
      </c>
      <c r="D187" s="493" t="s">
        <v>28</v>
      </c>
      <c r="E187" s="493"/>
      <c r="F187" s="317" t="s">
        <v>34</v>
      </c>
      <c r="G187" s="318" t="s">
        <v>41</v>
      </c>
      <c r="H187" s="319">
        <v>0.23</v>
      </c>
      <c r="J187" s="324"/>
      <c r="K187" s="291"/>
    </row>
    <row r="188" spans="2:11" ht="15" customHeight="1" x14ac:dyDescent="0.3">
      <c r="B188" s="497"/>
      <c r="C188" s="316" t="s">
        <v>27</v>
      </c>
      <c r="D188" s="493" t="s">
        <v>28</v>
      </c>
      <c r="E188" s="493"/>
      <c r="F188" s="317" t="s">
        <v>35</v>
      </c>
      <c r="G188" s="318" t="s">
        <v>41</v>
      </c>
      <c r="H188" s="319">
        <v>0.25</v>
      </c>
      <c r="J188" s="324"/>
      <c r="K188" s="291"/>
    </row>
    <row r="189" spans="2:11" ht="15" customHeight="1" x14ac:dyDescent="0.3">
      <c r="B189" s="498"/>
      <c r="C189" s="325" t="s">
        <v>27</v>
      </c>
      <c r="D189" s="515" t="s">
        <v>25</v>
      </c>
      <c r="E189" s="515"/>
      <c r="F189" s="326" t="s">
        <v>167</v>
      </c>
      <c r="G189" s="327"/>
      <c r="H189" s="328">
        <v>0</v>
      </c>
      <c r="K189" s="291"/>
    </row>
    <row r="190" spans="2:11" ht="23.25" customHeight="1" x14ac:dyDescent="0.3"/>
    <row r="191" spans="2:11" ht="26.25" customHeight="1" x14ac:dyDescent="0.3">
      <c r="B191" s="275" t="s">
        <v>234</v>
      </c>
    </row>
    <row r="192" spans="2:11" ht="31.5" customHeight="1" x14ac:dyDescent="0.3">
      <c r="B192" s="276"/>
      <c r="C192" s="441" t="s">
        <v>4</v>
      </c>
      <c r="D192" s="440" t="s">
        <v>176</v>
      </c>
    </row>
    <row r="193" spans="2:4" ht="12.75" customHeight="1" x14ac:dyDescent="0.3">
      <c r="B193" s="513" t="s">
        <v>247</v>
      </c>
      <c r="C193" s="442" t="s">
        <v>63</v>
      </c>
      <c r="D193" s="434">
        <v>0.15</v>
      </c>
    </row>
    <row r="194" spans="2:4" ht="12.75" customHeight="1" x14ac:dyDescent="0.3">
      <c r="B194" s="514"/>
      <c r="C194" s="442" t="s">
        <v>64</v>
      </c>
      <c r="D194" s="434">
        <v>0.15</v>
      </c>
    </row>
    <row r="195" spans="2:4" ht="12.75" customHeight="1" x14ac:dyDescent="0.3">
      <c r="B195" s="514"/>
      <c r="C195" s="442" t="s">
        <v>248</v>
      </c>
      <c r="D195" s="434">
        <v>0.15</v>
      </c>
    </row>
    <row r="196" spans="2:4" ht="12.75" customHeight="1" x14ac:dyDescent="0.3">
      <c r="B196" s="514"/>
      <c r="C196" s="442" t="s">
        <v>249</v>
      </c>
      <c r="D196" s="434">
        <v>0.15</v>
      </c>
    </row>
    <row r="197" spans="2:4" ht="12.75" customHeight="1" x14ac:dyDescent="0.3">
      <c r="B197" s="514"/>
      <c r="C197" s="442" t="s">
        <v>250</v>
      </c>
      <c r="D197" s="434">
        <v>0.15</v>
      </c>
    </row>
    <row r="198" spans="2:4" ht="12.75" customHeight="1" x14ac:dyDescent="0.3">
      <c r="B198" s="514"/>
      <c r="C198" s="442" t="s">
        <v>293</v>
      </c>
      <c r="D198" s="434">
        <v>0.25</v>
      </c>
    </row>
    <row r="199" spans="2:4" ht="12.75" customHeight="1" x14ac:dyDescent="0.3">
      <c r="B199" s="514"/>
      <c r="C199" s="442" t="s">
        <v>66</v>
      </c>
      <c r="D199" s="434">
        <v>0.1</v>
      </c>
    </row>
    <row r="200" spans="2:4" ht="12.75" customHeight="1" x14ac:dyDescent="0.3">
      <c r="B200" s="514"/>
      <c r="C200" s="442" t="s">
        <v>58</v>
      </c>
      <c r="D200" s="434">
        <v>0.15</v>
      </c>
    </row>
    <row r="201" spans="2:4" ht="12.75" customHeight="1" x14ac:dyDescent="0.3">
      <c r="B201" s="514"/>
      <c r="C201" s="442" t="s">
        <v>251</v>
      </c>
      <c r="D201" s="434">
        <v>0.15</v>
      </c>
    </row>
    <row r="202" spans="2:4" ht="12.75" customHeight="1" x14ac:dyDescent="0.3">
      <c r="B202" s="514"/>
      <c r="C202" s="442" t="s">
        <v>67</v>
      </c>
      <c r="D202" s="434">
        <v>0.15</v>
      </c>
    </row>
    <row r="203" spans="2:4" ht="12.75" customHeight="1" x14ac:dyDescent="0.3">
      <c r="B203" s="514"/>
      <c r="C203" s="442" t="s">
        <v>291</v>
      </c>
      <c r="D203" s="434">
        <v>0.15</v>
      </c>
    </row>
    <row r="204" spans="2:4" ht="12.75" customHeight="1" x14ac:dyDescent="0.3">
      <c r="B204" s="514"/>
      <c r="C204" s="442" t="s">
        <v>256</v>
      </c>
      <c r="D204" s="434">
        <v>0.15</v>
      </c>
    </row>
    <row r="205" spans="2:4" ht="12.75" customHeight="1" x14ac:dyDescent="0.3">
      <c r="B205" s="514"/>
      <c r="C205" s="442" t="s">
        <v>292</v>
      </c>
      <c r="D205" s="434" t="s">
        <v>167</v>
      </c>
    </row>
    <row r="206" spans="2:4" ht="12.75" customHeight="1" x14ac:dyDescent="0.3">
      <c r="B206" s="514"/>
      <c r="C206" s="442" t="s">
        <v>257</v>
      </c>
      <c r="D206" s="434" t="s">
        <v>167</v>
      </c>
    </row>
    <row r="207" spans="2:4" ht="12.75" customHeight="1" x14ac:dyDescent="0.3">
      <c r="B207" s="514"/>
      <c r="C207" s="442" t="s">
        <v>287</v>
      </c>
      <c r="D207" s="434">
        <v>0.2</v>
      </c>
    </row>
    <row r="208" spans="2:4" ht="12.75" customHeight="1" x14ac:dyDescent="0.3">
      <c r="B208" s="514"/>
      <c r="C208" s="442" t="s">
        <v>288</v>
      </c>
      <c r="D208" s="434">
        <v>0.2</v>
      </c>
    </row>
    <row r="209" spans="2:4" ht="12.75" customHeight="1" x14ac:dyDescent="0.3">
      <c r="B209" s="514"/>
      <c r="C209" s="442" t="s">
        <v>289</v>
      </c>
      <c r="D209" s="434">
        <v>0.2</v>
      </c>
    </row>
    <row r="210" spans="2:4" ht="12.75" customHeight="1" x14ac:dyDescent="0.3">
      <c r="B210" s="514"/>
      <c r="C210" s="442" t="s">
        <v>265</v>
      </c>
      <c r="D210" s="434">
        <v>0.2</v>
      </c>
    </row>
    <row r="211" spans="2:4" ht="12.75" customHeight="1" x14ac:dyDescent="0.3">
      <c r="B211" s="514"/>
      <c r="C211" s="442" t="s">
        <v>268</v>
      </c>
      <c r="D211" s="434">
        <v>0.1</v>
      </c>
    </row>
    <row r="212" spans="2:4" ht="12.75" customHeight="1" x14ac:dyDescent="0.3">
      <c r="B212" s="514"/>
      <c r="C212" s="442" t="s">
        <v>290</v>
      </c>
      <c r="D212" s="434" t="s">
        <v>167</v>
      </c>
    </row>
  </sheetData>
  <sheetProtection algorithmName="SHA-512" hashValue="P3uOkO7inq30YALeW/7wZGHVsX8LxbWgTxHxfDMp9dmyuw5YpPtaM3m+vp1r+/DOn4sLWHXCTdmeNrL/wsBKaQ==" saltValue="QoHp7bY/TPQz4geDJhNVSA==" spinCount="100000" sheet="1" objects="1" scenarios="1"/>
  <mergeCells count="79">
    <mergeCell ref="D141:F141"/>
    <mergeCell ref="D142:F142"/>
    <mergeCell ref="D143:F143"/>
    <mergeCell ref="D144:F144"/>
    <mergeCell ref="D145:F145"/>
    <mergeCell ref="D136:F136"/>
    <mergeCell ref="D137:F137"/>
    <mergeCell ref="D138:F138"/>
    <mergeCell ref="D139:F139"/>
    <mergeCell ref="D140:F140"/>
    <mergeCell ref="D131:F131"/>
    <mergeCell ref="D132:F132"/>
    <mergeCell ref="D133:F133"/>
    <mergeCell ref="D134:F134"/>
    <mergeCell ref="D135:F135"/>
    <mergeCell ref="D125:F125"/>
    <mergeCell ref="D126:F126"/>
    <mergeCell ref="D127:F127"/>
    <mergeCell ref="D118:F118"/>
    <mergeCell ref="D119:F119"/>
    <mergeCell ref="D120:F120"/>
    <mergeCell ref="D121:F121"/>
    <mergeCell ref="D122:F122"/>
    <mergeCell ref="D128:F128"/>
    <mergeCell ref="D129:F129"/>
    <mergeCell ref="D130:F130"/>
    <mergeCell ref="B193:B212"/>
    <mergeCell ref="B117:B151"/>
    <mergeCell ref="D150:F150"/>
    <mergeCell ref="D149:F149"/>
    <mergeCell ref="D185:E185"/>
    <mergeCell ref="D146:F146"/>
    <mergeCell ref="D147:F147"/>
    <mergeCell ref="D148:F148"/>
    <mergeCell ref="D117:F117"/>
    <mergeCell ref="D189:E189"/>
    <mergeCell ref="D184:E184"/>
    <mergeCell ref="D123:F123"/>
    <mergeCell ref="D124:F124"/>
    <mergeCell ref="D106:F106"/>
    <mergeCell ref="D107:F107"/>
    <mergeCell ref="D114:F114"/>
    <mergeCell ref="D116:F116"/>
    <mergeCell ref="D108:F108"/>
    <mergeCell ref="D109:F109"/>
    <mergeCell ref="D110:F110"/>
    <mergeCell ref="D115:F115"/>
    <mergeCell ref="B8:B39"/>
    <mergeCell ref="B40:B69"/>
    <mergeCell ref="B72:B97"/>
    <mergeCell ref="D186:E186"/>
    <mergeCell ref="D187:E187"/>
    <mergeCell ref="B155:B170"/>
    <mergeCell ref="D111:F111"/>
    <mergeCell ref="D112:F112"/>
    <mergeCell ref="D113:F113"/>
    <mergeCell ref="B99:B116"/>
    <mergeCell ref="D99:F99"/>
    <mergeCell ref="D100:F100"/>
    <mergeCell ref="D101:F101"/>
    <mergeCell ref="D102:F102"/>
    <mergeCell ref="D103:F103"/>
    <mergeCell ref="D104:F104"/>
    <mergeCell ref="D105:F105"/>
    <mergeCell ref="D151:F151"/>
    <mergeCell ref="B6:C7"/>
    <mergeCell ref="D6:G6"/>
    <mergeCell ref="D188:E188"/>
    <mergeCell ref="G175:H175"/>
    <mergeCell ref="B176:B189"/>
    <mergeCell ref="D175:E175"/>
    <mergeCell ref="D176:E176"/>
    <mergeCell ref="D177:E177"/>
    <mergeCell ref="D178:E178"/>
    <mergeCell ref="D179:E179"/>
    <mergeCell ref="D180:E180"/>
    <mergeCell ref="D181:E181"/>
    <mergeCell ref="D182:E182"/>
    <mergeCell ref="D183:E183"/>
  </mergeCells>
  <pageMargins left="0.7" right="0.7" top="0.75" bottom="0.75" header="0.3" footer="0.3"/>
  <pageSetup orientation="portrai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U23"/>
  <sheetViews>
    <sheetView showGridLines="0" zoomScale="90" zoomScaleNormal="90" zoomScalePageLayoutView="70" workbookViewId="0">
      <selection activeCell="B8" sqref="B8"/>
    </sheetView>
  </sheetViews>
  <sheetFormatPr defaultColWidth="9.109375" defaultRowHeight="13.8" x14ac:dyDescent="0.25"/>
  <cols>
    <col min="1" max="1" width="2.6640625" style="10" customWidth="1"/>
    <col min="2" max="2" width="18.6640625" style="10" customWidth="1"/>
    <col min="3" max="3" width="55.88671875" style="10" customWidth="1"/>
    <col min="4" max="4" width="2.6640625" style="10" customWidth="1"/>
    <col min="5" max="8" width="14.6640625" style="10" customWidth="1"/>
    <col min="9" max="9" width="2.6640625" style="10" customWidth="1"/>
    <col min="10" max="14" width="14.6640625" style="10" customWidth="1"/>
    <col min="15" max="16384" width="9.109375" style="10"/>
  </cols>
  <sheetData>
    <row r="1" spans="1:21" s="4" customFormat="1" ht="13.2" x14ac:dyDescent="0.25">
      <c r="A1" s="1"/>
      <c r="B1" s="1"/>
      <c r="C1" s="1"/>
      <c r="D1" s="1"/>
      <c r="E1" s="1"/>
      <c r="F1" s="1"/>
      <c r="G1" s="1"/>
      <c r="H1" s="1"/>
      <c r="I1" s="1"/>
      <c r="J1" s="1"/>
      <c r="K1" s="1"/>
      <c r="L1" s="1"/>
      <c r="M1" s="1"/>
      <c r="N1" s="1"/>
      <c r="O1" s="3"/>
      <c r="P1" s="2"/>
      <c r="Q1" s="2"/>
      <c r="R1" s="2"/>
      <c r="S1" s="2"/>
      <c r="T1" s="2"/>
      <c r="U1" s="2"/>
    </row>
    <row r="2" spans="1:21" s="4" customFormat="1" ht="25.2" x14ac:dyDescent="0.6">
      <c r="A2" s="1"/>
      <c r="B2" s="5" t="s">
        <v>213</v>
      </c>
      <c r="C2" s="6"/>
      <c r="D2" s="6"/>
      <c r="E2" s="6"/>
      <c r="F2" s="6"/>
      <c r="G2" s="6"/>
      <c r="H2" s="6"/>
      <c r="I2" s="6"/>
      <c r="J2" s="6"/>
      <c r="K2" s="6"/>
      <c r="L2" s="6"/>
      <c r="M2" s="7"/>
      <c r="N2" s="7"/>
      <c r="O2" s="9"/>
    </row>
    <row r="3" spans="1:21" s="4" customFormat="1" ht="13.2" x14ac:dyDescent="0.25">
      <c r="A3" s="1"/>
      <c r="B3" s="1"/>
      <c r="C3" s="1"/>
      <c r="D3" s="1"/>
      <c r="E3" s="1"/>
      <c r="F3" s="1"/>
      <c r="G3" s="1"/>
      <c r="H3" s="1"/>
      <c r="I3" s="1"/>
      <c r="J3" s="1"/>
      <c r="K3" s="1"/>
      <c r="L3" s="1"/>
      <c r="M3" s="1"/>
      <c r="N3" s="1"/>
      <c r="O3" s="2"/>
    </row>
    <row r="4" spans="1:21" s="2" customFormat="1" ht="21.75" customHeight="1" x14ac:dyDescent="0.25"/>
    <row r="5" spans="1:21" ht="114" customHeight="1" x14ac:dyDescent="0.25">
      <c r="B5" s="522" t="s">
        <v>221</v>
      </c>
      <c r="C5" s="523"/>
      <c r="D5" s="523"/>
      <c r="E5" s="523"/>
      <c r="F5" s="523"/>
      <c r="G5" s="523"/>
      <c r="H5" s="523"/>
      <c r="I5" s="523"/>
      <c r="J5" s="523"/>
      <c r="K5" s="523"/>
      <c r="L5" s="523"/>
      <c r="M5" s="523"/>
      <c r="N5" s="523"/>
    </row>
    <row r="6" spans="1:21" s="4" customFormat="1" ht="30.75" customHeight="1" x14ac:dyDescent="0.25">
      <c r="A6" s="11"/>
      <c r="B6" s="526" t="s">
        <v>3</v>
      </c>
      <c r="C6" s="528" t="s">
        <v>4</v>
      </c>
      <c r="D6" s="382"/>
      <c r="E6" s="516" t="s">
        <v>223</v>
      </c>
      <c r="F6" s="517"/>
      <c r="G6" s="517"/>
      <c r="H6" s="518"/>
      <c r="I6" s="382"/>
      <c r="J6" s="519" t="s">
        <v>12</v>
      </c>
      <c r="K6" s="520"/>
      <c r="L6" s="520"/>
      <c r="M6" s="520"/>
      <c r="N6" s="521"/>
    </row>
    <row r="7" spans="1:21" s="4" customFormat="1" ht="91.5" customHeight="1" x14ac:dyDescent="0.25">
      <c r="A7" s="12"/>
      <c r="B7" s="527"/>
      <c r="C7" s="529"/>
      <c r="D7" s="51"/>
      <c r="E7" s="50" t="s">
        <v>220</v>
      </c>
      <c r="F7" s="52" t="s">
        <v>79</v>
      </c>
      <c r="G7" s="52" t="s">
        <v>87</v>
      </c>
      <c r="H7" s="53" t="s">
        <v>80</v>
      </c>
      <c r="I7" s="51"/>
      <c r="J7" s="50" t="s">
        <v>82</v>
      </c>
      <c r="K7" s="52" t="s">
        <v>83</v>
      </c>
      <c r="L7" s="52" t="s">
        <v>81</v>
      </c>
      <c r="M7" s="52" t="s">
        <v>85</v>
      </c>
      <c r="N7" s="53" t="s">
        <v>86</v>
      </c>
    </row>
    <row r="8" spans="1:21" s="4" customFormat="1" ht="15" customHeight="1" x14ac:dyDescent="0.25">
      <c r="A8" s="38">
        <f>IF(B8&gt;=0,0,1)</f>
        <v>0</v>
      </c>
      <c r="B8" s="75"/>
      <c r="C8" s="76"/>
      <c r="D8" s="54"/>
      <c r="E8" s="75"/>
      <c r="F8" s="207">
        <f>IFERROR(VLOOKUP(C8,Assumptions!$C$7:$G$69, MATCH(E8, Assumptions!$C$7:$G$7, 0), FALSE),0)</f>
        <v>0</v>
      </c>
      <c r="G8" s="81"/>
      <c r="H8" s="82" t="str">
        <f t="shared" ref="H8:H17" si="0">IF(G8="","N/A",IF(F8&gt;=G8,"Yes","No"))</f>
        <v>N/A</v>
      </c>
      <c r="I8" s="54"/>
      <c r="J8" s="87">
        <f t="shared" ref="J8:J17" si="1">IF(A8&gt;0,40,40)</f>
        <v>40</v>
      </c>
      <c r="K8" s="88">
        <f t="shared" ref="K8:K17" si="2">IF(A8&gt;0,35,35)</f>
        <v>35</v>
      </c>
      <c r="L8" s="81"/>
      <c r="M8" s="89" t="str">
        <f t="shared" ref="M8:M17" si="3">IF(L8="","N/A",IF(J8&gt;=L8,"Yes","No"))</f>
        <v>N/A</v>
      </c>
      <c r="N8" s="82" t="str">
        <f t="shared" ref="N8:N17" si="4">IF(L8="","N/A",IF(K8&gt;=L8,"Yes","No"))</f>
        <v>N/A</v>
      </c>
    </row>
    <row r="9" spans="1:21" ht="15" customHeight="1" x14ac:dyDescent="0.25">
      <c r="A9" s="38">
        <f>IF(B9&gt;=0,0,1)</f>
        <v>0</v>
      </c>
      <c r="B9" s="77"/>
      <c r="C9" s="78"/>
      <c r="D9" s="54"/>
      <c r="E9" s="77"/>
      <c r="F9" s="208">
        <f>IFERROR(VLOOKUP(C9,Assumptions!$C$7:$G$69, MATCH(E9, Assumptions!$C$7:$G$7, 0), FALSE),0)</f>
        <v>0</v>
      </c>
      <c r="G9" s="83"/>
      <c r="H9" s="84" t="str">
        <f t="shared" si="0"/>
        <v>N/A</v>
      </c>
      <c r="I9" s="54"/>
      <c r="J9" s="90">
        <f t="shared" si="1"/>
        <v>40</v>
      </c>
      <c r="K9" s="91">
        <f t="shared" si="2"/>
        <v>35</v>
      </c>
      <c r="L9" s="83"/>
      <c r="M9" s="92" t="str">
        <f t="shared" si="3"/>
        <v>N/A</v>
      </c>
      <c r="N9" s="84" t="str">
        <f t="shared" si="4"/>
        <v>N/A</v>
      </c>
    </row>
    <row r="10" spans="1:21" ht="15" customHeight="1" x14ac:dyDescent="0.25">
      <c r="A10" s="38">
        <f t="shared" ref="A10:A15" si="5">IF(B10&gt;=0,0,1)</f>
        <v>0</v>
      </c>
      <c r="B10" s="77"/>
      <c r="C10" s="78"/>
      <c r="D10" s="54"/>
      <c r="E10" s="77"/>
      <c r="F10" s="208">
        <f>IFERROR(VLOOKUP(C10,Assumptions!$C$7:$G$69, MATCH(E10, Assumptions!$C$7:$G$7, 0), FALSE),0)</f>
        <v>0</v>
      </c>
      <c r="G10" s="83"/>
      <c r="H10" s="84" t="str">
        <f t="shared" si="0"/>
        <v>N/A</v>
      </c>
      <c r="I10" s="54"/>
      <c r="J10" s="90">
        <f t="shared" si="1"/>
        <v>40</v>
      </c>
      <c r="K10" s="91">
        <f t="shared" si="2"/>
        <v>35</v>
      </c>
      <c r="L10" s="83"/>
      <c r="M10" s="92" t="str">
        <f t="shared" si="3"/>
        <v>N/A</v>
      </c>
      <c r="N10" s="84" t="str">
        <f t="shared" si="4"/>
        <v>N/A</v>
      </c>
    </row>
    <row r="11" spans="1:21" ht="15" customHeight="1" x14ac:dyDescent="0.25">
      <c r="A11" s="38">
        <f t="shared" si="5"/>
        <v>0</v>
      </c>
      <c r="B11" s="77"/>
      <c r="C11" s="78"/>
      <c r="D11" s="54"/>
      <c r="E11" s="77"/>
      <c r="F11" s="208">
        <f>IFERROR(VLOOKUP(C11,Assumptions!$C$7:$G$69, MATCH(E11, Assumptions!$C$7:$G$7, 0), FALSE),0)</f>
        <v>0</v>
      </c>
      <c r="G11" s="83"/>
      <c r="H11" s="84" t="str">
        <f t="shared" si="0"/>
        <v>N/A</v>
      </c>
      <c r="I11" s="54"/>
      <c r="J11" s="90">
        <f t="shared" si="1"/>
        <v>40</v>
      </c>
      <c r="K11" s="91">
        <f t="shared" si="2"/>
        <v>35</v>
      </c>
      <c r="L11" s="83"/>
      <c r="M11" s="92" t="str">
        <f t="shared" si="3"/>
        <v>N/A</v>
      </c>
      <c r="N11" s="84" t="str">
        <f t="shared" si="4"/>
        <v>N/A</v>
      </c>
    </row>
    <row r="12" spans="1:21" ht="15" customHeight="1" x14ac:dyDescent="0.25">
      <c r="A12" s="38">
        <f t="shared" si="5"/>
        <v>0</v>
      </c>
      <c r="B12" s="77"/>
      <c r="C12" s="78"/>
      <c r="D12" s="54"/>
      <c r="E12" s="77"/>
      <c r="F12" s="208">
        <f>IFERROR(VLOOKUP(C12,Assumptions!$C$7:$G$69, MATCH(E12, Assumptions!$C$7:$G$7, 0), FALSE),0)</f>
        <v>0</v>
      </c>
      <c r="G12" s="83"/>
      <c r="H12" s="84" t="str">
        <f t="shared" si="0"/>
        <v>N/A</v>
      </c>
      <c r="I12" s="54"/>
      <c r="J12" s="90">
        <f t="shared" si="1"/>
        <v>40</v>
      </c>
      <c r="K12" s="91">
        <f t="shared" si="2"/>
        <v>35</v>
      </c>
      <c r="L12" s="83"/>
      <c r="M12" s="92" t="str">
        <f t="shared" si="3"/>
        <v>N/A</v>
      </c>
      <c r="N12" s="84" t="str">
        <f t="shared" si="4"/>
        <v>N/A</v>
      </c>
    </row>
    <row r="13" spans="1:21" ht="15" customHeight="1" x14ac:dyDescent="0.25">
      <c r="A13" s="38">
        <f t="shared" si="5"/>
        <v>0</v>
      </c>
      <c r="B13" s="77"/>
      <c r="C13" s="78"/>
      <c r="D13" s="54"/>
      <c r="E13" s="77"/>
      <c r="F13" s="208">
        <f>IFERROR(VLOOKUP(C13,Assumptions!$C$7:$G$69, MATCH(E13, Assumptions!$C$7:$G$7, 0), FALSE),0)</f>
        <v>0</v>
      </c>
      <c r="G13" s="83"/>
      <c r="H13" s="84" t="str">
        <f t="shared" si="0"/>
        <v>N/A</v>
      </c>
      <c r="I13" s="54"/>
      <c r="J13" s="90">
        <f t="shared" si="1"/>
        <v>40</v>
      </c>
      <c r="K13" s="91">
        <f t="shared" si="2"/>
        <v>35</v>
      </c>
      <c r="L13" s="83"/>
      <c r="M13" s="92" t="str">
        <f t="shared" si="3"/>
        <v>N/A</v>
      </c>
      <c r="N13" s="84" t="str">
        <f t="shared" si="4"/>
        <v>N/A</v>
      </c>
    </row>
    <row r="14" spans="1:21" ht="15" customHeight="1" x14ac:dyDescent="0.25">
      <c r="A14" s="38">
        <f t="shared" si="5"/>
        <v>0</v>
      </c>
      <c r="B14" s="77"/>
      <c r="C14" s="78"/>
      <c r="D14" s="54"/>
      <c r="E14" s="77"/>
      <c r="F14" s="208">
        <f>IFERROR(VLOOKUP(C14,Assumptions!$C$7:$G$69, MATCH(E14, Assumptions!$C$7:$G$7, 0), FALSE),0)</f>
        <v>0</v>
      </c>
      <c r="G14" s="83"/>
      <c r="H14" s="84" t="str">
        <f t="shared" si="0"/>
        <v>N/A</v>
      </c>
      <c r="I14" s="54"/>
      <c r="J14" s="90">
        <f t="shared" si="1"/>
        <v>40</v>
      </c>
      <c r="K14" s="91">
        <f t="shared" si="2"/>
        <v>35</v>
      </c>
      <c r="L14" s="83"/>
      <c r="M14" s="92" t="str">
        <f t="shared" si="3"/>
        <v>N/A</v>
      </c>
      <c r="N14" s="84" t="str">
        <f t="shared" si="4"/>
        <v>N/A</v>
      </c>
    </row>
    <row r="15" spans="1:21" ht="15" customHeight="1" x14ac:dyDescent="0.25">
      <c r="A15" s="38">
        <f t="shared" si="5"/>
        <v>0</v>
      </c>
      <c r="B15" s="77"/>
      <c r="C15" s="78"/>
      <c r="D15" s="54"/>
      <c r="E15" s="77"/>
      <c r="F15" s="208">
        <f>IFERROR(VLOOKUP(C15,Assumptions!$C$7:$G$69, MATCH(E15, Assumptions!$C$7:$G$7, 0), FALSE),0)</f>
        <v>0</v>
      </c>
      <c r="G15" s="83"/>
      <c r="H15" s="84" t="str">
        <f t="shared" si="0"/>
        <v>N/A</v>
      </c>
      <c r="I15" s="54"/>
      <c r="J15" s="90">
        <f t="shared" si="1"/>
        <v>40</v>
      </c>
      <c r="K15" s="91">
        <f t="shared" si="2"/>
        <v>35</v>
      </c>
      <c r="L15" s="83"/>
      <c r="M15" s="92" t="str">
        <f t="shared" si="3"/>
        <v>N/A</v>
      </c>
      <c r="N15" s="84" t="str">
        <f t="shared" si="4"/>
        <v>N/A</v>
      </c>
    </row>
    <row r="16" spans="1:21" ht="15" customHeight="1" x14ac:dyDescent="0.25">
      <c r="A16" s="38"/>
      <c r="B16" s="77"/>
      <c r="C16" s="78"/>
      <c r="D16" s="54"/>
      <c r="E16" s="77"/>
      <c r="F16" s="208">
        <f>IFERROR(VLOOKUP(C16,Assumptions!$C$7:$G$69, MATCH(E16, Assumptions!$C$7:$G$7, 0), FALSE),0)</f>
        <v>0</v>
      </c>
      <c r="G16" s="83"/>
      <c r="H16" s="84" t="str">
        <f t="shared" si="0"/>
        <v>N/A</v>
      </c>
      <c r="I16" s="54"/>
      <c r="J16" s="90">
        <f t="shared" si="1"/>
        <v>40</v>
      </c>
      <c r="K16" s="91">
        <f t="shared" si="2"/>
        <v>35</v>
      </c>
      <c r="L16" s="83"/>
      <c r="M16" s="92" t="str">
        <f t="shared" si="3"/>
        <v>N/A</v>
      </c>
      <c r="N16" s="84" t="str">
        <f t="shared" si="4"/>
        <v>N/A</v>
      </c>
    </row>
    <row r="17" spans="1:14" ht="15" customHeight="1" x14ac:dyDescent="0.25">
      <c r="A17" s="38"/>
      <c r="B17" s="79"/>
      <c r="C17" s="80"/>
      <c r="D17" s="54"/>
      <c r="E17" s="79"/>
      <c r="F17" s="209">
        <f>IFERROR(VLOOKUP(C17,Assumptions!$C$7:$G$69, MATCH(E17, Assumptions!$C$7:$G$7, 0), FALSE),0)</f>
        <v>0</v>
      </c>
      <c r="G17" s="85"/>
      <c r="H17" s="86" t="str">
        <f t="shared" si="0"/>
        <v>N/A</v>
      </c>
      <c r="I17" s="380"/>
      <c r="J17" s="93">
        <f t="shared" si="1"/>
        <v>40</v>
      </c>
      <c r="K17" s="94">
        <f t="shared" si="2"/>
        <v>35</v>
      </c>
      <c r="L17" s="85"/>
      <c r="M17" s="95" t="str">
        <f t="shared" si="3"/>
        <v>N/A</v>
      </c>
      <c r="N17" s="86" t="str">
        <f t="shared" si="4"/>
        <v>N/A</v>
      </c>
    </row>
    <row r="18" spans="1:14" s="13" customFormat="1" ht="33.75" customHeight="1" x14ac:dyDescent="0.25">
      <c r="A18" s="39" t="s">
        <v>43</v>
      </c>
      <c r="B18" s="369" t="s">
        <v>223</v>
      </c>
      <c r="C18" s="530" t="s">
        <v>78</v>
      </c>
      <c r="D18" s="531"/>
      <c r="E18" s="531"/>
      <c r="F18" s="531"/>
      <c r="G18" s="531"/>
      <c r="H18" s="96" t="str">
        <f>IF(COUNTIF(H8:H17,"No"),"No",IF(COUNTIF(H8:H17,"Yes"),"Yes","N/A"))</f>
        <v>N/A</v>
      </c>
      <c r="I18" s="381"/>
      <c r="J18" s="378"/>
      <c r="K18" s="378"/>
      <c r="L18" s="378"/>
      <c r="M18" s="378"/>
      <c r="N18" s="379"/>
    </row>
    <row r="19" spans="1:14" s="13" customFormat="1" ht="21" customHeight="1" x14ac:dyDescent="0.25">
      <c r="A19" s="39"/>
      <c r="B19" s="525" t="s">
        <v>198</v>
      </c>
      <c r="C19" s="524" t="s">
        <v>122</v>
      </c>
      <c r="D19" s="524"/>
      <c r="E19" s="524"/>
      <c r="F19" s="524"/>
      <c r="G19" s="524"/>
      <c r="H19" s="524"/>
      <c r="I19" s="524"/>
      <c r="J19" s="524"/>
      <c r="K19" s="524"/>
      <c r="L19" s="524"/>
      <c r="M19" s="524"/>
      <c r="N19" s="96" t="str">
        <f>IF(COUNTIF(M8:M17,"No"),"No",IF(COUNTIF(M8:M17,"Yes"),"Yes","N/A"))</f>
        <v>N/A</v>
      </c>
    </row>
    <row r="20" spans="1:14" s="13" customFormat="1" ht="21" customHeight="1" x14ac:dyDescent="0.25">
      <c r="A20" s="39"/>
      <c r="B20" s="525"/>
      <c r="C20" s="524" t="s">
        <v>84</v>
      </c>
      <c r="D20" s="524"/>
      <c r="E20" s="524"/>
      <c r="F20" s="524"/>
      <c r="G20" s="524"/>
      <c r="H20" s="524"/>
      <c r="I20" s="524"/>
      <c r="J20" s="524"/>
      <c r="K20" s="524"/>
      <c r="L20" s="524"/>
      <c r="M20" s="524"/>
      <c r="N20" s="96" t="str">
        <f>IF(COUNTIF(N8:N17,"No"),"No",IF(COUNTIF(N8:N17,"Yes"),"Yes","N/A"))</f>
        <v>N/A</v>
      </c>
    </row>
    <row r="21" spans="1:14" s="42" customFormat="1" ht="15.75" customHeight="1" x14ac:dyDescent="0.3"/>
    <row r="22" spans="1:14" s="4" customFormat="1" ht="24" customHeight="1" x14ac:dyDescent="0.25">
      <c r="B22" s="14"/>
      <c r="C22" s="14"/>
      <c r="E22" s="14"/>
      <c r="F22" s="14"/>
      <c r="G22" s="14"/>
      <c r="L22" s="14"/>
    </row>
    <row r="23" spans="1:14" s="13" customFormat="1" ht="18.75" customHeight="1" x14ac:dyDescent="0.25">
      <c r="A23" s="15"/>
      <c r="B23" s="15"/>
      <c r="C23" s="15"/>
      <c r="E23" s="15"/>
      <c r="F23" s="15"/>
      <c r="G23" s="15"/>
      <c r="L23" s="15"/>
    </row>
  </sheetData>
  <sheetProtection algorithmName="SHA-512" hashValue="fdwenaoEWgu6B2WEyXSQ/61eqRuGCmuGL4lHuuPoDR24ruZPMJkpELWBroyc1sLKXBnXIZPnsgNfK62YgzQKiw==" saltValue="8vFlHMR/3iQ9LGRyrM5qHA==" spinCount="100000" sheet="1" objects="1" scenarios="1" formatColumns="0" formatRows="0"/>
  <mergeCells count="9">
    <mergeCell ref="E6:H6"/>
    <mergeCell ref="J6:N6"/>
    <mergeCell ref="B5:N5"/>
    <mergeCell ref="C19:M19"/>
    <mergeCell ref="C20:M20"/>
    <mergeCell ref="B19:B20"/>
    <mergeCell ref="B6:B7"/>
    <mergeCell ref="C6:C7"/>
    <mergeCell ref="C18:G18"/>
  </mergeCells>
  <dataValidations count="2">
    <dataValidation type="list" allowBlank="1" showInputMessage="1" showErrorMessage="1" sqref="E8:E17" xr:uid="{00000000-0002-0000-0200-000000000000}">
      <formula1>RatingMethod</formula1>
    </dataValidation>
    <dataValidation type="list" allowBlank="1" showInputMessage="1" showErrorMessage="1" sqref="C8:C17" xr:uid="{00000000-0002-0000-0200-000001000000}">
      <formula1>BackgroundNoise</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addA">
                <anchor moveWithCells="1">
                  <from>
                    <xdr:col>1</xdr:col>
                    <xdr:colOff>0</xdr:colOff>
                    <xdr:row>21</xdr:row>
                    <xdr:rowOff>0</xdr:rowOff>
                  </from>
                  <to>
                    <xdr:col>2</xdr:col>
                    <xdr:colOff>121920</xdr:colOff>
                    <xdr:row>21</xdr:row>
                    <xdr:rowOff>266700</xdr:rowOff>
                  </to>
                </anchor>
              </controlPr>
            </control>
          </mc:Choice>
        </mc:AlternateContent>
        <mc:AlternateContent xmlns:mc="http://schemas.openxmlformats.org/markup-compatibility/2006">
          <mc:Choice Requires="x14">
            <control shapeId="3083" r:id="rId5" name="Button 11">
              <controlPr defaultSize="0" print="0" autoFill="0" autoPict="0" macro="[0]!DeleteRow">
                <anchor moveWithCells="1">
                  <from>
                    <xdr:col>2</xdr:col>
                    <xdr:colOff>198120</xdr:colOff>
                    <xdr:row>20</xdr:row>
                    <xdr:rowOff>190500</xdr:rowOff>
                  </from>
                  <to>
                    <xdr:col>2</xdr:col>
                    <xdr:colOff>1569720</xdr:colOff>
                    <xdr:row>21</xdr:row>
                    <xdr:rowOff>266700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2"/>
  <dimension ref="A1:J20"/>
  <sheetViews>
    <sheetView showGridLines="0" zoomScale="90" zoomScaleNormal="90" zoomScalePageLayoutView="90" workbookViewId="0">
      <selection activeCell="B7" sqref="B7"/>
    </sheetView>
  </sheetViews>
  <sheetFormatPr defaultColWidth="9.109375" defaultRowHeight="13.2" x14ac:dyDescent="0.25"/>
  <cols>
    <col min="1" max="1" width="2.6640625" style="63" customWidth="1"/>
    <col min="2" max="2" width="18.6640625" style="63" customWidth="1"/>
    <col min="3" max="3" width="32.88671875" style="63" customWidth="1"/>
    <col min="4" max="4" width="18.6640625" style="63" customWidth="1"/>
    <col min="5" max="7" width="29.88671875" style="63" customWidth="1"/>
    <col min="8" max="10" width="14.6640625" style="63" customWidth="1"/>
    <col min="11" max="16384" width="9.109375" style="63"/>
  </cols>
  <sheetData>
    <row r="1" spans="1:10" x14ac:dyDescent="0.25">
      <c r="A1" s="62"/>
      <c r="B1" s="62"/>
      <c r="C1" s="62"/>
      <c r="D1" s="62"/>
      <c r="E1" s="62"/>
      <c r="F1" s="62"/>
      <c r="G1" s="62"/>
      <c r="H1" s="62"/>
      <c r="I1" s="62"/>
      <c r="J1" s="62"/>
    </row>
    <row r="2" spans="1:10" ht="25.2" x14ac:dyDescent="0.6">
      <c r="A2" s="62"/>
      <c r="B2" s="64" t="s">
        <v>312</v>
      </c>
      <c r="C2" s="65"/>
      <c r="D2" s="66"/>
      <c r="E2" s="66"/>
      <c r="F2" s="65"/>
      <c r="G2" s="65"/>
      <c r="H2" s="65"/>
      <c r="I2" s="65"/>
      <c r="J2" s="65"/>
    </row>
    <row r="3" spans="1:10" x14ac:dyDescent="0.25">
      <c r="A3" s="62"/>
      <c r="B3" s="62"/>
      <c r="C3" s="62"/>
      <c r="D3" s="62"/>
      <c r="E3" s="62"/>
      <c r="F3" s="62"/>
      <c r="G3" s="62"/>
      <c r="H3" s="62"/>
      <c r="I3" s="62"/>
      <c r="J3" s="62"/>
    </row>
    <row r="4" spans="1:10" s="67" customFormat="1" ht="20.25" customHeight="1" x14ac:dyDescent="0.25"/>
    <row r="5" spans="1:10" ht="22.2" customHeight="1" x14ac:dyDescent="0.25">
      <c r="B5" s="532" t="s">
        <v>319</v>
      </c>
      <c r="C5" s="533"/>
      <c r="D5" s="533"/>
      <c r="E5" s="533"/>
      <c r="F5" s="533"/>
      <c r="G5" s="533"/>
      <c r="H5" s="533"/>
      <c r="I5" s="533"/>
      <c r="J5" s="533"/>
    </row>
    <row r="6" spans="1:10" ht="59.25" customHeight="1" x14ac:dyDescent="0.25">
      <c r="A6" s="469"/>
      <c r="B6" s="470" t="s">
        <v>175</v>
      </c>
      <c r="C6" s="470" t="s">
        <v>306</v>
      </c>
      <c r="D6" s="471" t="s">
        <v>307</v>
      </c>
      <c r="E6" s="471" t="s">
        <v>308</v>
      </c>
      <c r="F6" s="470" t="s">
        <v>309</v>
      </c>
      <c r="G6" s="470" t="s">
        <v>315</v>
      </c>
      <c r="H6" s="472" t="s">
        <v>310</v>
      </c>
      <c r="I6" s="472" t="s">
        <v>311</v>
      </c>
      <c r="J6" s="473" t="s">
        <v>123</v>
      </c>
    </row>
    <row r="7" spans="1:10" s="68" customFormat="1" ht="15" customHeight="1" x14ac:dyDescent="0.3">
      <c r="A7" s="38">
        <f>IF(B7&gt;=0,0,1)</f>
        <v>0</v>
      </c>
      <c r="B7" s="384"/>
      <c r="C7" s="385"/>
      <c r="D7" s="474"/>
      <c r="E7" s="474"/>
      <c r="F7" s="387"/>
      <c r="G7" s="387"/>
      <c r="H7" s="467" t="str">
        <f t="array" ref="H7">IFERROR(IF(AND($G7="STCc",$F7="Yes"),INDEX(Assumptions!$F$73:$F$97,MATCH($D7&amp;"|"&amp;$E7,Assumptions!$C$73:$C$97&amp;"|"&amp;Assumptions!$D$73:$D$97,0),0),
IF(AND($G7="STCc",$F7="No"),INDEX(Assumptions!$E$73:$E$97,MATCH($D7&amp;"|"&amp;$E7,Assumptions!$C$73:$C$97&amp;"|"&amp;Assumptions!$D$73:$D$97,0),0),
IF(AND($G7="NIC",$F7="No"),INDEX(Assumptions!$G$73:$G$97,MATCH($D7&amp;"|"&amp;$E7,Assumptions!$C$73:$C$97&amp;"|"&amp;Assumptions!$D$73:$D$97,0),0),
IF(AND($G7="NIC",$F7="Yes"),INDEX(Assumptions!$H$73:$H$97,MATCH($D7&amp;"|"&amp;$E7,Assumptions!$C$73:$C$97&amp;"|"&amp;Assumptions!$D$73:$D$97,0),0),"0")
))), 0)</f>
        <v>0</v>
      </c>
      <c r="I7" s="388"/>
      <c r="J7" s="468" t="str">
        <f>IF(ISBLANK(I7),"N/A",IF((I7&gt;=H7),"Yes","No"))</f>
        <v>N/A</v>
      </c>
    </row>
    <row r="8" spans="1:10" s="68" customFormat="1" ht="15" customHeight="1" x14ac:dyDescent="0.3">
      <c r="A8" s="38">
        <f>IF(B8&gt;=0,0,1)</f>
        <v>0</v>
      </c>
      <c r="B8" s="384"/>
      <c r="C8" s="385"/>
      <c r="D8" s="474"/>
      <c r="E8" s="474"/>
      <c r="F8" s="387"/>
      <c r="G8" s="387"/>
      <c r="H8" s="467" t="str">
        <f t="array" ref="H8">IFERROR(IF(AND($G8="STCc",$F8="Yes"),INDEX(Assumptions!$F$73:$F$97,MATCH($D8&amp;"|"&amp;$E8,Assumptions!$C$73:$C$97&amp;"|"&amp;Assumptions!$D$73:$D$97,0),0),
IF(AND($G8="STCc",$F8="No"),INDEX(Assumptions!$E$73:$E$97,MATCH($D8&amp;"|"&amp;$E8,Assumptions!$C$73:$C$97&amp;"|"&amp;Assumptions!$D$73:$D$97,0),0),
IF(AND($G8="NIC",$F8="No"),INDEX(Assumptions!$G$73:$G$97,MATCH($D8&amp;"|"&amp;$E8,Assumptions!$C$73:$C$97&amp;"|"&amp;Assumptions!$D$73:$D$97,0),0),
IF(AND($G8="NIC",$F8="Yes"),INDEX(Assumptions!$H$73:$H$97,MATCH($D8&amp;"|"&amp;$E8,Assumptions!$C$73:$C$97&amp;"|"&amp;Assumptions!$D$73:$D$97,0),0),"0")
))), 0)</f>
        <v>0</v>
      </c>
      <c r="I8" s="388"/>
      <c r="J8" s="468" t="str">
        <f t="shared" ref="J8:J16" si="0">IF(ISBLANK(I8),"N/A",IF((I8&gt;=H8),"Yes","No"))</f>
        <v>N/A</v>
      </c>
    </row>
    <row r="9" spans="1:10" s="68" customFormat="1" ht="15" customHeight="1" x14ac:dyDescent="0.3">
      <c r="A9" s="38">
        <f t="shared" ref="A9:A14" si="1">IF(B9&gt;=0,0,1)</f>
        <v>0</v>
      </c>
      <c r="B9" s="384"/>
      <c r="C9" s="385"/>
      <c r="D9" s="474"/>
      <c r="E9" s="474"/>
      <c r="F9" s="387"/>
      <c r="G9" s="387"/>
      <c r="H9" s="467" t="str">
        <f t="array" ref="H9">IFERROR(IF(AND($G9="STCc",$F9="Yes"),INDEX(Assumptions!$F$73:$F$97,MATCH($D9&amp;"|"&amp;$E9,Assumptions!$C$73:$C$97&amp;"|"&amp;Assumptions!$D$73:$D$97,0),0),
IF(AND($G9="STCc",$F9="No"),INDEX(Assumptions!$E$73:$E$97,MATCH($D9&amp;"|"&amp;$E9,Assumptions!$C$73:$C$97&amp;"|"&amp;Assumptions!$D$73:$D$97,0),0),
IF(AND($G9="NIC",$F9="No"),INDEX(Assumptions!$G$73:$G$97,MATCH($D9&amp;"|"&amp;$E9,Assumptions!$C$73:$C$97&amp;"|"&amp;Assumptions!$D$73:$D$97,0),0),
IF(AND($G9="NIC",$F9="Yes"),INDEX(Assumptions!$H$73:$H$97,MATCH($D9&amp;"|"&amp;$E9,Assumptions!$C$73:$C$97&amp;"|"&amp;Assumptions!$D$73:$D$97,0),0),"0")
))), 0)</f>
        <v>0</v>
      </c>
      <c r="I9" s="388"/>
      <c r="J9" s="468" t="str">
        <f t="shared" si="0"/>
        <v>N/A</v>
      </c>
    </row>
    <row r="10" spans="1:10" s="68" customFormat="1" ht="15" customHeight="1" x14ac:dyDescent="0.3">
      <c r="A10" s="38">
        <f t="shared" si="1"/>
        <v>0</v>
      </c>
      <c r="B10" s="384"/>
      <c r="C10" s="385"/>
      <c r="D10" s="474"/>
      <c r="E10" s="474"/>
      <c r="F10" s="387"/>
      <c r="G10" s="387"/>
      <c r="H10" s="467" t="str">
        <f t="array" ref="H10">IFERROR(IF(AND($G10="STCc",$F10="Yes"),INDEX(Assumptions!$F$73:$F$97,MATCH($D10&amp;"|"&amp;$E10,Assumptions!$C$73:$C$97&amp;"|"&amp;Assumptions!$D$73:$D$97,0),0),
IF(AND($G10="STCc",$F10="No"),INDEX(Assumptions!$E$73:$E$97,MATCH($D10&amp;"|"&amp;$E10,Assumptions!$C$73:$C$97&amp;"|"&amp;Assumptions!$D$73:$D$97,0),0),
IF(AND($G10="NIC",$F10="No"),INDEX(Assumptions!$G$73:$G$97,MATCH($D10&amp;"|"&amp;$E10,Assumptions!$C$73:$C$97&amp;"|"&amp;Assumptions!$D$73:$D$97,0),0),
IF(AND($G10="NIC",$F10="Yes"),INDEX(Assumptions!$H$73:$H$97,MATCH($D10&amp;"|"&amp;$E10,Assumptions!$C$73:$C$97&amp;"|"&amp;Assumptions!$D$73:$D$97,0),0),"0")
))), 0)</f>
        <v>0</v>
      </c>
      <c r="I10" s="388"/>
      <c r="J10" s="468" t="str">
        <f t="shared" si="0"/>
        <v>N/A</v>
      </c>
    </row>
    <row r="11" spans="1:10" s="68" customFormat="1" ht="15" customHeight="1" x14ac:dyDescent="0.3">
      <c r="A11" s="38">
        <f t="shared" si="1"/>
        <v>0</v>
      </c>
      <c r="B11" s="384"/>
      <c r="C11" s="385"/>
      <c r="D11" s="474"/>
      <c r="E11" s="474"/>
      <c r="F11" s="387"/>
      <c r="G11" s="387"/>
      <c r="H11" s="467" t="str">
        <f t="array" ref="H11">IFERROR(IF(AND($G11="STCc",$F11="Yes"),INDEX(Assumptions!$F$73:$F$97,MATCH($D11&amp;"|"&amp;$E11,Assumptions!$C$73:$C$97&amp;"|"&amp;Assumptions!$D$73:$D$97,0),0),
IF(AND($G11="STCc",$F11="No"),INDEX(Assumptions!$E$73:$E$97,MATCH($D11&amp;"|"&amp;$E11,Assumptions!$C$73:$C$97&amp;"|"&amp;Assumptions!$D$73:$D$97,0),0),
IF(AND($G11="NIC",$F11="No"),INDEX(Assumptions!$G$73:$G$97,MATCH($D11&amp;"|"&amp;$E11,Assumptions!$C$73:$C$97&amp;"|"&amp;Assumptions!$D$73:$D$97,0),0),
IF(AND($G11="NIC",$F11="Yes"),INDEX(Assumptions!$H$73:$H$97,MATCH($D11&amp;"|"&amp;$E11,Assumptions!$C$73:$C$97&amp;"|"&amp;Assumptions!$D$73:$D$97,0),0),"0")
))), 0)</f>
        <v>0</v>
      </c>
      <c r="I11" s="388"/>
      <c r="J11" s="468" t="str">
        <f t="shared" si="0"/>
        <v>N/A</v>
      </c>
    </row>
    <row r="12" spans="1:10" s="68" customFormat="1" ht="15" customHeight="1" x14ac:dyDescent="0.3">
      <c r="A12" s="38">
        <f t="shared" si="1"/>
        <v>0</v>
      </c>
      <c r="B12" s="384"/>
      <c r="C12" s="385"/>
      <c r="D12" s="474"/>
      <c r="E12" s="474"/>
      <c r="F12" s="387"/>
      <c r="G12" s="387"/>
      <c r="H12" s="467" t="str">
        <f t="array" ref="H12">IFERROR(IF(AND($G12="STCc",$F12="Yes"),INDEX(Assumptions!$F$73:$F$97,MATCH($D12&amp;"|"&amp;$E12,Assumptions!$C$73:$C$97&amp;"|"&amp;Assumptions!$D$73:$D$97,0),0),
IF(AND($G12="STCc",$F12="No"),INDEX(Assumptions!$E$73:$E$97,MATCH($D12&amp;"|"&amp;$E12,Assumptions!$C$73:$C$97&amp;"|"&amp;Assumptions!$D$73:$D$97,0),0),
IF(AND($G12="NIC",$F12="No"),INDEX(Assumptions!$G$73:$G$97,MATCH($D12&amp;"|"&amp;$E12,Assumptions!$C$73:$C$97&amp;"|"&amp;Assumptions!$D$73:$D$97,0),0),
IF(AND($G12="NIC",$F12="Yes"),INDEX(Assumptions!$H$73:$H$97,MATCH($D12&amp;"|"&amp;$E12,Assumptions!$C$73:$C$97&amp;"|"&amp;Assumptions!$D$73:$D$97,0),0),"0")
))), 0)</f>
        <v>0</v>
      </c>
      <c r="I12" s="388"/>
      <c r="J12" s="468" t="str">
        <f t="shared" si="0"/>
        <v>N/A</v>
      </c>
    </row>
    <row r="13" spans="1:10" s="68" customFormat="1" ht="15" customHeight="1" x14ac:dyDescent="0.3">
      <c r="A13" s="38">
        <f t="shared" si="1"/>
        <v>0</v>
      </c>
      <c r="B13" s="384"/>
      <c r="C13" s="385"/>
      <c r="D13" s="474"/>
      <c r="E13" s="474"/>
      <c r="F13" s="387"/>
      <c r="G13" s="387"/>
      <c r="H13" s="467" t="str">
        <f t="array" ref="H13">IFERROR(IF(AND($G13="STCc",$F13="Yes"),INDEX(Assumptions!$F$73:$F$97,MATCH($D13&amp;"|"&amp;$E13,Assumptions!$C$73:$C$97&amp;"|"&amp;Assumptions!$D$73:$D$97,0),0),
IF(AND($G13="STCc",$F13="No"),INDEX(Assumptions!$E$73:$E$97,MATCH($D13&amp;"|"&amp;$E13,Assumptions!$C$73:$C$97&amp;"|"&amp;Assumptions!$D$73:$D$97,0),0),
IF(AND($G13="NIC",$F13="No"),INDEX(Assumptions!$G$73:$G$97,MATCH($D13&amp;"|"&amp;$E13,Assumptions!$C$73:$C$97&amp;"|"&amp;Assumptions!$D$73:$D$97,0),0),
IF(AND($G13="NIC",$F13="Yes"),INDEX(Assumptions!$H$73:$H$97,MATCH($D13&amp;"|"&amp;$E13,Assumptions!$C$73:$C$97&amp;"|"&amp;Assumptions!$D$73:$D$97,0),0),"0")
))), 0)</f>
        <v>0</v>
      </c>
      <c r="I13" s="388"/>
      <c r="J13" s="468" t="str">
        <f t="shared" si="0"/>
        <v>N/A</v>
      </c>
    </row>
    <row r="14" spans="1:10" s="68" customFormat="1" ht="15" customHeight="1" x14ac:dyDescent="0.3">
      <c r="A14" s="38">
        <f t="shared" si="1"/>
        <v>0</v>
      </c>
      <c r="B14" s="384"/>
      <c r="C14" s="385"/>
      <c r="D14" s="474"/>
      <c r="E14" s="474"/>
      <c r="F14" s="387"/>
      <c r="G14" s="387"/>
      <c r="H14" s="467" t="str">
        <f t="array" ref="H14">IFERROR(IF(AND($G14="STCc",$F14="Yes"),INDEX(Assumptions!$F$73:$F$97,MATCH($D14&amp;"|"&amp;$E14,Assumptions!$C$73:$C$97&amp;"|"&amp;Assumptions!$D$73:$D$97,0),0),
IF(AND($G14="STCc",$F14="No"),INDEX(Assumptions!$E$73:$E$97,MATCH($D14&amp;"|"&amp;$E14,Assumptions!$C$73:$C$97&amp;"|"&amp;Assumptions!$D$73:$D$97,0),0),
IF(AND($G14="NIC",$F14="No"),INDEX(Assumptions!$G$73:$G$97,MATCH($D14&amp;"|"&amp;$E14,Assumptions!$C$73:$C$97&amp;"|"&amp;Assumptions!$D$73:$D$97,0),0),
IF(AND($G14="NIC",$F14="Yes"),INDEX(Assumptions!$H$73:$H$97,MATCH($D14&amp;"|"&amp;$E14,Assumptions!$C$73:$C$97&amp;"|"&amp;Assumptions!$D$73:$D$97,0),0),"0")
))), 0)</f>
        <v>0</v>
      </c>
      <c r="I14" s="388"/>
      <c r="J14" s="468" t="str">
        <f t="shared" si="0"/>
        <v>N/A</v>
      </c>
    </row>
    <row r="15" spans="1:10" s="68" customFormat="1" ht="15" customHeight="1" x14ac:dyDescent="0.3">
      <c r="A15" s="38"/>
      <c r="B15" s="384"/>
      <c r="C15" s="385"/>
      <c r="D15" s="474"/>
      <c r="E15" s="474"/>
      <c r="F15" s="387"/>
      <c r="G15" s="387"/>
      <c r="H15" s="467" t="str">
        <f t="array" ref="H15">IFERROR(IF(AND($G15="STCc",$F15="Yes"),INDEX(Assumptions!$F$73:$F$97,MATCH($D15&amp;"|"&amp;$E15,Assumptions!$C$73:$C$97&amp;"|"&amp;Assumptions!$D$73:$D$97,0),0),
IF(AND($G15="STCc",$F15="No"),INDEX(Assumptions!$E$73:$E$97,MATCH($D15&amp;"|"&amp;$E15,Assumptions!$C$73:$C$97&amp;"|"&amp;Assumptions!$D$73:$D$97,0),0),
IF(AND($G15="NIC",$F15="No"),INDEX(Assumptions!$G$73:$G$97,MATCH($D15&amp;"|"&amp;$E15,Assumptions!$C$73:$C$97&amp;"|"&amp;Assumptions!$D$73:$D$97,0),0),
IF(AND($G15="NIC",$F15="Yes"),INDEX(Assumptions!$H$73:$H$97,MATCH($D15&amp;"|"&amp;$E15,Assumptions!$C$73:$C$97&amp;"|"&amp;Assumptions!$D$73:$D$97,0),0),"0")
))), 0)</f>
        <v>0</v>
      </c>
      <c r="I15" s="388"/>
      <c r="J15" s="468" t="str">
        <f t="shared" si="0"/>
        <v>N/A</v>
      </c>
    </row>
    <row r="16" spans="1:10" s="68" customFormat="1" ht="15" customHeight="1" x14ac:dyDescent="0.3">
      <c r="A16" s="38"/>
      <c r="B16" s="384"/>
      <c r="C16" s="385"/>
      <c r="D16" s="474"/>
      <c r="E16" s="474"/>
      <c r="F16" s="387"/>
      <c r="G16" s="387"/>
      <c r="H16" s="467" t="str">
        <f t="array" ref="H16">IFERROR(IF(AND($G16="STCc",$F16="Yes"),INDEX(Assumptions!$F$73:$F$97,MATCH($D16&amp;"|"&amp;$E16,Assumptions!$C$73:$C$97&amp;"|"&amp;Assumptions!$D$73:$D$97,0),0),
IF(AND($G16="STCc",$F16="No"),INDEX(Assumptions!$E$73:$E$97,MATCH($D16&amp;"|"&amp;$E16,Assumptions!$C$73:$C$97&amp;"|"&amp;Assumptions!$D$73:$D$97,0),0),
IF(AND($G16="NIC",$F16="No"),INDEX(Assumptions!$G$73:$G$97,MATCH($D16&amp;"|"&amp;$E16,Assumptions!$C$73:$C$97&amp;"|"&amp;Assumptions!$D$73:$D$97,0),0),
IF(AND($G16="NIC",$F16="Yes"),INDEX(Assumptions!$H$73:$H$97,MATCH($D16&amp;"|"&amp;$E16,Assumptions!$C$73:$C$97&amp;"|"&amp;Assumptions!$D$73:$D$97,0),0),"0")
))), 0)</f>
        <v>0</v>
      </c>
      <c r="I16" s="388"/>
      <c r="J16" s="468" t="str">
        <f t="shared" si="0"/>
        <v>N/A</v>
      </c>
    </row>
    <row r="17" spans="1:10" ht="21" customHeight="1" x14ac:dyDescent="0.25">
      <c r="A17" s="40" t="s">
        <v>43</v>
      </c>
      <c r="B17" s="534" t="s">
        <v>124</v>
      </c>
      <c r="C17" s="534"/>
      <c r="D17" s="534"/>
      <c r="E17" s="534"/>
      <c r="F17" s="534"/>
      <c r="G17" s="534"/>
      <c r="H17" s="534"/>
      <c r="I17" s="475"/>
      <c r="J17" s="476" t="str">
        <f>IF(COUNTIF(J7:J16,"No"),"No",IF(COUNTIF(J7:J16,"Yes"),"Yes","N/A"))</f>
        <v>N/A</v>
      </c>
    </row>
    <row r="18" spans="1:10" s="70" customFormat="1" ht="14.25" customHeight="1" x14ac:dyDescent="0.25">
      <c r="B18" s="71"/>
      <c r="C18" s="71"/>
      <c r="D18" s="73"/>
      <c r="E18" s="73"/>
      <c r="F18" s="72"/>
      <c r="G18" s="72"/>
      <c r="H18" s="72"/>
      <c r="I18" s="72"/>
    </row>
    <row r="19" spans="1:10" s="70" customFormat="1" ht="24" customHeight="1" x14ac:dyDescent="0.25">
      <c r="B19" s="71"/>
      <c r="C19" s="71"/>
      <c r="D19" s="73"/>
      <c r="E19" s="73"/>
      <c r="F19" s="72"/>
      <c r="G19" s="72"/>
      <c r="H19" s="72"/>
      <c r="I19" s="72"/>
    </row>
    <row r="20" spans="1:10" s="74" customFormat="1" ht="24" customHeight="1" x14ac:dyDescent="0.3"/>
  </sheetData>
  <sheetProtection algorithmName="SHA-512" hashValue="CSn+oES05S14/2GFMxBrmGh3jtme1+4uPnvQiIBNexWLruPcVvBki0VkT3PnioRAp5pM/al6kF4GxfHHN7BtIA==" saltValue="ZNAVhGOS7YKHRxvIouykPQ==" spinCount="100000" sheet="1" objects="1" scenarios="1" formatColumns="0" formatRows="0"/>
  <mergeCells count="2">
    <mergeCell ref="B5:J5"/>
    <mergeCell ref="B17:H17"/>
  </mergeCells>
  <dataValidations count="5">
    <dataValidation type="list" allowBlank="1" showInputMessage="1" showErrorMessage="1" sqref="F7:F16" xr:uid="{00000000-0002-0000-0300-000000000000}">
      <formula1>"Yes, No"</formula1>
    </dataValidation>
    <dataValidation type="list" allowBlank="1" showInputMessage="1" showErrorMessage="1" sqref="D8:D16" xr:uid="{00000000-0002-0000-0300-000001000000}">
      <formula1>"Retail, Collaborative / multi-use, Private, Confidential, Conference room, Mechanical equipment room"</formula1>
    </dataValidation>
    <dataValidation type="list" allowBlank="1" showInputMessage="1" showErrorMessage="1" sqref="G7:G16" xr:uid="{00000000-0002-0000-0300-000002000000}">
      <formula1>"STCc, NIC"</formula1>
    </dataValidation>
    <dataValidation type="list" allowBlank="1" showInputMessage="1" showErrorMessage="1" sqref="D7" xr:uid="{00000000-0002-0000-0300-000003000000}">
      <formula1>"Collaborative / multi-use, Private, Confidential, Conference room, Retail, Mechanical equipment room, Other (Specify)"</formula1>
    </dataValidation>
    <dataValidation type="list" allowBlank="1" sqref="E7:E16" xr:uid="{00000000-0002-0000-0300-000004000000}">
      <formula1>OFFSET(STstart,MATCH($D7,STlist,0),0,COUNTIF(STlist,$D7),1)</formula1>
    </dataValidation>
  </dataValidations>
  <pageMargins left="0.7" right="0.7" top="0.75" bottom="0.75" header="0.3" footer="0.3"/>
  <pageSetup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11265" r:id="rId3" name="Button 1">
              <controlPr locked="0" defaultSize="0" print="0" autoFill="0" autoPict="0" macro="[0]!addA">
                <anchor moveWithCells="1">
                  <from>
                    <xdr:col>1</xdr:col>
                    <xdr:colOff>182880</xdr:colOff>
                    <xdr:row>17</xdr:row>
                    <xdr:rowOff>182880</xdr:rowOff>
                  </from>
                  <to>
                    <xdr:col>2</xdr:col>
                    <xdr:colOff>121920</xdr:colOff>
                    <xdr:row>18</xdr:row>
                    <xdr:rowOff>259080</xdr:rowOff>
                  </to>
                </anchor>
              </controlPr>
            </control>
          </mc:Choice>
        </mc:AlternateContent>
        <mc:AlternateContent xmlns:mc="http://schemas.openxmlformats.org/markup-compatibility/2006">
          <mc:Choice Requires="x14">
            <control shapeId="11266" r:id="rId4" name="Button 2">
              <controlPr defaultSize="0" print="0" autoFill="0" autoPict="0" macro="[0]!DeleteRow1">
                <anchor moveWithCells="1">
                  <from>
                    <xdr:col>2</xdr:col>
                    <xdr:colOff>0</xdr:colOff>
                    <xdr:row>17</xdr:row>
                    <xdr:rowOff>182880</xdr:rowOff>
                  </from>
                  <to>
                    <xdr:col>2</xdr:col>
                    <xdr:colOff>1402080</xdr:colOff>
                    <xdr:row>18</xdr:row>
                    <xdr:rowOff>259080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J20"/>
  <sheetViews>
    <sheetView showGridLines="0" zoomScale="90" zoomScaleNormal="90" zoomScalePageLayoutView="90" workbookViewId="0">
      <selection activeCell="B7" sqref="B7"/>
    </sheetView>
  </sheetViews>
  <sheetFormatPr defaultColWidth="9.109375" defaultRowHeight="13.2" x14ac:dyDescent="0.25"/>
  <cols>
    <col min="1" max="1" width="2.6640625" style="63" customWidth="1"/>
    <col min="2" max="3" width="18.6640625" style="63" customWidth="1"/>
    <col min="4" max="4" width="32.88671875" style="63" customWidth="1"/>
    <col min="5" max="5" width="18.6640625" style="63" customWidth="1"/>
    <col min="6" max="6" width="50.88671875" style="63" customWidth="1"/>
    <col min="7" max="7" width="29.88671875" style="63" customWidth="1"/>
    <col min="8" max="10" width="14.6640625" style="63" customWidth="1"/>
    <col min="11" max="16384" width="9.109375" style="63"/>
  </cols>
  <sheetData>
    <row r="1" spans="1:10" x14ac:dyDescent="0.25">
      <c r="A1" s="62"/>
      <c r="B1" s="62"/>
      <c r="C1" s="62"/>
      <c r="D1" s="62"/>
      <c r="E1" s="62"/>
      <c r="F1" s="62"/>
      <c r="G1" s="62"/>
      <c r="H1" s="62"/>
      <c r="I1" s="62"/>
      <c r="J1" s="62"/>
    </row>
    <row r="2" spans="1:10" ht="25.2" x14ac:dyDescent="0.6">
      <c r="A2" s="62"/>
      <c r="B2" s="64" t="s">
        <v>217</v>
      </c>
      <c r="C2" s="64"/>
      <c r="D2" s="65"/>
      <c r="E2" s="66"/>
      <c r="F2" s="66"/>
      <c r="G2" s="65"/>
      <c r="H2" s="65"/>
      <c r="I2" s="65"/>
      <c r="J2" s="65"/>
    </row>
    <row r="3" spans="1:10" x14ac:dyDescent="0.25">
      <c r="A3" s="62"/>
      <c r="B3" s="62"/>
      <c r="C3" s="62"/>
      <c r="D3" s="62"/>
      <c r="E3" s="62"/>
      <c r="F3" s="62"/>
      <c r="G3" s="62"/>
      <c r="H3" s="62"/>
      <c r="I3" s="62"/>
      <c r="J3" s="62"/>
    </row>
    <row r="4" spans="1:10" s="67" customFormat="1" ht="20.25" customHeight="1" x14ac:dyDescent="0.25"/>
    <row r="5" spans="1:10" ht="98.4" customHeight="1" x14ac:dyDescent="0.25">
      <c r="B5" s="539" t="s">
        <v>313</v>
      </c>
      <c r="C5" s="533"/>
      <c r="D5" s="533"/>
      <c r="E5" s="533"/>
      <c r="F5" s="533"/>
      <c r="G5" s="533"/>
      <c r="H5" s="533"/>
      <c r="I5" s="533"/>
      <c r="J5" s="533"/>
    </row>
    <row r="6" spans="1:10" ht="59.25" customHeight="1" x14ac:dyDescent="0.25">
      <c r="A6" s="17"/>
      <c r="B6" s="365" t="s">
        <v>175</v>
      </c>
      <c r="C6" s="366" t="s">
        <v>207</v>
      </c>
      <c r="D6" s="366" t="s">
        <v>222</v>
      </c>
      <c r="E6" s="367" t="s">
        <v>224</v>
      </c>
      <c r="F6" s="455" t="s">
        <v>4</v>
      </c>
      <c r="G6" s="462" t="s">
        <v>225</v>
      </c>
      <c r="H6" s="221" t="s">
        <v>320</v>
      </c>
      <c r="I6" s="221" t="s">
        <v>321</v>
      </c>
      <c r="J6" s="368" t="s">
        <v>123</v>
      </c>
    </row>
    <row r="7" spans="1:10" s="68" customFormat="1" ht="15" customHeight="1" x14ac:dyDescent="0.3">
      <c r="A7" s="38">
        <f>IF(B7&gt;=0,0,1)</f>
        <v>0</v>
      </c>
      <c r="B7" s="383"/>
      <c r="C7" s="384"/>
      <c r="D7" s="385"/>
      <c r="E7" s="386"/>
      <c r="F7" s="461" t="s">
        <v>251</v>
      </c>
      <c r="G7" s="463"/>
      <c r="H7" s="464">
        <f>IFERROR(LOOKUP(2,1/((Assumptions!$C$72:$C$151='Sound Transmission (SCH, HC)'!F7)*(Assumptions!$D$72:$F$151='Sound Transmission (SCH, HC)'!G7)),Assumptions!$G$72:$G$151),0)</f>
        <v>0</v>
      </c>
      <c r="I7" s="388"/>
      <c r="J7" s="389" t="str">
        <f>IF(ISBLANK(F7),"N/A",IF(AND($I7&lt;&gt;"",$I7&gt;=H7),"Yes","No"))</f>
        <v>No</v>
      </c>
    </row>
    <row r="8" spans="1:10" s="68" customFormat="1" ht="15" customHeight="1" x14ac:dyDescent="0.3">
      <c r="A8" s="38">
        <f t="shared" ref="A8:A13" si="0">IF(B8&gt;=0,0,1)</f>
        <v>0</v>
      </c>
      <c r="B8" s="383"/>
      <c r="C8" s="384"/>
      <c r="D8" s="385"/>
      <c r="E8" s="386"/>
      <c r="F8" s="461"/>
      <c r="G8" s="463"/>
      <c r="H8" s="464">
        <f>IFERROR(LOOKUP(2,1/((Assumptions!$C$72:$C$151='Sound Transmission (SCH, HC)'!F8)*(Assumptions!$D$72:$F$151='Sound Transmission (SCH, HC)'!G8)),Assumptions!$G$72:$G$151),0)</f>
        <v>0</v>
      </c>
      <c r="I8" s="388"/>
      <c r="J8" s="389" t="str">
        <f t="shared" ref="J8:J13" si="1">IF(ISBLANK(F8),"N/A",IF(AND($I8&lt;&gt;"",$I8&gt;=H8),"Yes","No"))</f>
        <v>N/A</v>
      </c>
    </row>
    <row r="9" spans="1:10" s="68" customFormat="1" ht="15" customHeight="1" x14ac:dyDescent="0.3">
      <c r="A9" s="38">
        <f t="shared" si="0"/>
        <v>0</v>
      </c>
      <c r="B9" s="383"/>
      <c r="C9" s="384"/>
      <c r="D9" s="385"/>
      <c r="E9" s="386"/>
      <c r="F9" s="461"/>
      <c r="G9" s="463"/>
      <c r="H9" s="464">
        <f>IFERROR(LOOKUP(2,1/((Assumptions!$C$72:$C$151='Sound Transmission (SCH, HC)'!F9)*(Assumptions!$D$72:$F$151='Sound Transmission (SCH, HC)'!G9)),Assumptions!$G$72:$G$151),0)</f>
        <v>0</v>
      </c>
      <c r="I9" s="388"/>
      <c r="J9" s="389" t="str">
        <f t="shared" si="1"/>
        <v>N/A</v>
      </c>
    </row>
    <row r="10" spans="1:10" s="68" customFormat="1" ht="15" customHeight="1" x14ac:dyDescent="0.3">
      <c r="A10" s="38">
        <f t="shared" si="0"/>
        <v>0</v>
      </c>
      <c r="B10" s="383"/>
      <c r="C10" s="384"/>
      <c r="D10" s="385"/>
      <c r="E10" s="386"/>
      <c r="F10" s="461"/>
      <c r="G10" s="463"/>
      <c r="H10" s="464">
        <f>IFERROR(LOOKUP(2,1/((Assumptions!$C$72:$C$151='Sound Transmission (SCH, HC)'!F10)*(Assumptions!$D$72:$F$151='Sound Transmission (SCH, HC)'!G10)),Assumptions!$G$72:$G$151),0)</f>
        <v>0</v>
      </c>
      <c r="I10" s="388"/>
      <c r="J10" s="389" t="str">
        <f t="shared" si="1"/>
        <v>N/A</v>
      </c>
    </row>
    <row r="11" spans="1:10" s="68" customFormat="1" ht="15" customHeight="1" x14ac:dyDescent="0.3">
      <c r="A11" s="38">
        <f t="shared" si="0"/>
        <v>0</v>
      </c>
      <c r="B11" s="383"/>
      <c r="C11" s="384"/>
      <c r="D11" s="385"/>
      <c r="E11" s="386"/>
      <c r="F11" s="461"/>
      <c r="G11" s="463"/>
      <c r="H11" s="465">
        <f>IFERROR(LOOKUP(2,1/((Assumptions!$C$72:$C$151='Sound Transmission (SCH, HC)'!F11)*(Assumptions!$D$72:$F$151='Sound Transmission (SCH, HC)'!G11)),Assumptions!$G$72:$G$151),0)</f>
        <v>0</v>
      </c>
      <c r="I11" s="388"/>
      <c r="J11" s="389" t="str">
        <f t="shared" si="1"/>
        <v>N/A</v>
      </c>
    </row>
    <row r="12" spans="1:10" s="68" customFormat="1" ht="15" customHeight="1" x14ac:dyDescent="0.3">
      <c r="A12" s="38">
        <f t="shared" si="0"/>
        <v>0</v>
      </c>
      <c r="B12" s="383"/>
      <c r="C12" s="384"/>
      <c r="D12" s="385"/>
      <c r="E12" s="386"/>
      <c r="F12" s="461"/>
      <c r="G12" s="463"/>
      <c r="H12" s="465">
        <f>IFERROR(LOOKUP(2,1/((Assumptions!$C$72:$C$151='Sound Transmission (SCH, HC)'!F12)*(Assumptions!$D$72:$F$151='Sound Transmission (SCH, HC)'!G12)),Assumptions!$G$72:$G$151),0)</f>
        <v>0</v>
      </c>
      <c r="I12" s="388"/>
      <c r="J12" s="389" t="str">
        <f t="shared" si="1"/>
        <v>N/A</v>
      </c>
    </row>
    <row r="13" spans="1:10" s="68" customFormat="1" ht="15" customHeight="1" x14ac:dyDescent="0.3">
      <c r="A13" s="38">
        <f t="shared" si="0"/>
        <v>0</v>
      </c>
      <c r="B13" s="383"/>
      <c r="C13" s="384"/>
      <c r="D13" s="385"/>
      <c r="E13" s="386"/>
      <c r="F13" s="461"/>
      <c r="G13" s="463"/>
      <c r="H13" s="465">
        <f>IFERROR(LOOKUP(2,1/((Assumptions!$C$72:$C$151='Sound Transmission (SCH, HC)'!F13)*(Assumptions!$D$72:$F$151='Sound Transmission (SCH, HC)'!G13)),Assumptions!$G$72:$G$151),0)</f>
        <v>0</v>
      </c>
      <c r="I13" s="388"/>
      <c r="J13" s="389" t="str">
        <f t="shared" si="1"/>
        <v>N/A</v>
      </c>
    </row>
    <row r="14" spans="1:10" s="68" customFormat="1" ht="15" customHeight="1" x14ac:dyDescent="0.3">
      <c r="A14" s="38">
        <f t="shared" ref="A14" si="2">IF(B14&gt;=0,0,1)</f>
        <v>0</v>
      </c>
      <c r="B14" s="383"/>
      <c r="C14" s="384"/>
      <c r="D14" s="385"/>
      <c r="E14" s="386"/>
      <c r="F14" s="461"/>
      <c r="G14" s="463"/>
      <c r="H14" s="465">
        <f>IFERROR(LOOKUP(2,1/((Assumptions!$C$72:$C$151='Sound Transmission (SCH, HC)'!F14)*(Assumptions!$D$72:$F$151='Sound Transmission (SCH, HC)'!G14)),Assumptions!$G$72:$G$151),0)</f>
        <v>0</v>
      </c>
      <c r="I14" s="388"/>
      <c r="J14" s="389" t="str">
        <f t="shared" ref="J14" si="3">IF(ISBLANK(F14),"N/A",IF(AND($I14&lt;&gt;"",$I14&gt;=H14),"Yes","No"))</f>
        <v>N/A</v>
      </c>
    </row>
    <row r="15" spans="1:10" s="68" customFormat="1" ht="15" customHeight="1" x14ac:dyDescent="0.3">
      <c r="A15" s="38"/>
      <c r="B15" s="383"/>
      <c r="C15" s="384"/>
      <c r="D15" s="385"/>
      <c r="E15" s="386"/>
      <c r="F15" s="461"/>
      <c r="G15" s="463"/>
      <c r="H15" s="465">
        <f>IFERROR(LOOKUP(2,1/((Assumptions!$C$72:$C$151='Sound Transmission (SCH, HC)'!F15)*(Assumptions!$D$72:$F$151='Sound Transmission (SCH, HC)'!G15)),Assumptions!$G$72:$G$151),0)</f>
        <v>0</v>
      </c>
      <c r="I15" s="388"/>
      <c r="J15" s="389" t="str">
        <f>IF(ISBLANK(F15),"N/A",IF(AND($I15&lt;&gt;"",$I15&gt;=H15),"Yes","No"))</f>
        <v>N/A</v>
      </c>
    </row>
    <row r="16" spans="1:10" s="68" customFormat="1" ht="15" customHeight="1" x14ac:dyDescent="0.3">
      <c r="A16" s="38"/>
      <c r="B16" s="390"/>
      <c r="C16" s="391"/>
      <c r="D16" s="392"/>
      <c r="E16" s="393"/>
      <c r="F16" s="461"/>
      <c r="G16" s="463"/>
      <c r="H16" s="466">
        <f>IFERROR(LOOKUP(2,1/((Assumptions!$C$72:$C$151='Sound Transmission (SCH, HC)'!F16)*(Assumptions!$D$72:$F$151='Sound Transmission (SCH, HC)'!G16)),Assumptions!$G$72:$G$151),0)</f>
        <v>0</v>
      </c>
      <c r="I16" s="394"/>
      <c r="J16" s="395" t="str">
        <f>IF(ISBLANK(F16),"N/A",IF(AND($I16&lt;&gt;"",$I16&gt;=H16),"Yes","No"))</f>
        <v>N/A</v>
      </c>
    </row>
    <row r="17" spans="1:10" ht="21" customHeight="1" x14ac:dyDescent="0.25">
      <c r="A17" s="40" t="s">
        <v>43</v>
      </c>
      <c r="B17" s="535" t="s">
        <v>124</v>
      </c>
      <c r="C17" s="536"/>
      <c r="D17" s="536"/>
      <c r="E17" s="536"/>
      <c r="F17" s="537"/>
      <c r="G17" s="537"/>
      <c r="H17" s="536"/>
      <c r="I17" s="538"/>
      <c r="J17" s="69" t="str">
        <f>IF(COUNTIF(J7:J16,"No"),"No",IF(COUNTIF(J7:J16,"Yes"),"Yes","N/A"))</f>
        <v>No</v>
      </c>
    </row>
    <row r="18" spans="1:10" s="70" customFormat="1" ht="14.25" customHeight="1" x14ac:dyDescent="0.25">
      <c r="B18" s="71"/>
      <c r="C18" s="71"/>
      <c r="D18" s="71"/>
      <c r="E18" s="73"/>
      <c r="F18" s="73"/>
      <c r="G18" s="72"/>
      <c r="H18" s="72"/>
      <c r="I18" s="72"/>
    </row>
    <row r="19" spans="1:10" s="70" customFormat="1" ht="24" customHeight="1" x14ac:dyDescent="0.25">
      <c r="B19" s="71"/>
      <c r="C19" s="71"/>
      <c r="D19" s="71"/>
      <c r="E19" s="73"/>
      <c r="F19" s="73"/>
      <c r="G19" s="72"/>
      <c r="H19" s="72"/>
      <c r="I19" s="72"/>
    </row>
    <row r="20" spans="1:10" s="74" customFormat="1" ht="24" customHeight="1" x14ac:dyDescent="0.3"/>
  </sheetData>
  <sheetProtection algorithmName="SHA-512" hashValue="+J8mM3jnVof7EPOdO/vDMfhajewt0pMbLpRplIn0U8A6g6lvPVrYUgnFVvKYzglD/t3U2ufYNGhiYWCdpFbRRA==" saltValue="eKcj620rcqwm+egXzS9u7Q==" spinCount="100000" sheet="1" objects="1" scenarios="1" formatColumns="0" formatRows="0"/>
  <mergeCells count="2">
    <mergeCell ref="B17:I17"/>
    <mergeCell ref="B5:J5"/>
  </mergeCells>
  <dataValidations count="3">
    <dataValidation type="list" allowBlank="1" showInputMessage="1" showErrorMessage="1" sqref="E7:E16" xr:uid="{00000000-0002-0000-0400-000000000000}">
      <formula1>"Floor or ceiling, Wall partition"</formula1>
    </dataValidation>
    <dataValidation type="list" allowBlank="1" sqref="F7:F16" xr:uid="{00000000-0002-0000-0400-000001000000}">
      <formula1>"Classroom or other core learning space,Patient room,Examination room,Treatment room,Toilet room,Consultation room,Public space,Resident room/dwelling unit,Care consultation room,Other"</formula1>
    </dataValidation>
    <dataValidation type="list" allowBlank="1" sqref="G7:G16" xr:uid="{00000000-0002-0000-0400-000002000000}">
      <formula1>OFFSET(STstart,MATCH($F7,STlist,0),0,COUNTIF(STlist,$F7),1)</formula1>
    </dataValidation>
  </dataValidations>
  <pageMargins left="0.7" right="0.7" top="0.75" bottom="0.75" header="0.3" footer="0.3"/>
  <pageSetup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4097" r:id="rId3" name="Button 1">
              <controlPr locked="0" defaultSize="0" print="0" autoFill="0" autoPict="0" macro="[0]!addA">
                <anchor moveWithCells="1">
                  <from>
                    <xdr:col>0</xdr:col>
                    <xdr:colOff>182880</xdr:colOff>
                    <xdr:row>17</xdr:row>
                    <xdr:rowOff>182880</xdr:rowOff>
                  </from>
                  <to>
                    <xdr:col>2</xdr:col>
                    <xdr:colOff>114300</xdr:colOff>
                    <xdr:row>18</xdr:row>
                    <xdr:rowOff>259080</xdr:rowOff>
                  </to>
                </anchor>
              </controlPr>
            </control>
          </mc:Choice>
        </mc:AlternateContent>
        <mc:AlternateContent xmlns:mc="http://schemas.openxmlformats.org/markup-compatibility/2006">
          <mc:Choice Requires="x14">
            <control shapeId="4121" r:id="rId4" name="Button 25">
              <controlPr defaultSize="0" print="0" autoFill="0" autoPict="0" macro="[0]!DeleteRow1">
                <anchor moveWithCells="1">
                  <from>
                    <xdr:col>2</xdr:col>
                    <xdr:colOff>220980</xdr:colOff>
                    <xdr:row>17</xdr:row>
                    <xdr:rowOff>182880</xdr:rowOff>
                  </from>
                  <to>
                    <xdr:col>3</xdr:col>
                    <xdr:colOff>342900</xdr:colOff>
                    <xdr:row>18</xdr:row>
                    <xdr:rowOff>259080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U26"/>
  <sheetViews>
    <sheetView showGridLines="0" zoomScale="90" zoomScaleNormal="90" zoomScalePageLayoutView="55" workbookViewId="0">
      <selection activeCell="B10" sqref="B10"/>
    </sheetView>
  </sheetViews>
  <sheetFormatPr defaultColWidth="9.109375" defaultRowHeight="13.2" x14ac:dyDescent="0.25"/>
  <cols>
    <col min="1" max="1" width="2.88671875" style="63" customWidth="1"/>
    <col min="2" max="4" width="18.6640625" style="63" customWidth="1"/>
    <col min="5" max="7" width="14.6640625" style="63" customWidth="1"/>
    <col min="8" max="8" width="2.6640625" style="63" customWidth="1"/>
    <col min="9" max="13" width="14.6640625" style="63" hidden="1" customWidth="1"/>
    <col min="14" max="14" width="2.6640625" style="63" hidden="1" customWidth="1"/>
    <col min="15" max="19" width="14.6640625" style="63" customWidth="1"/>
    <col min="20" max="20" width="2.6640625" style="63" customWidth="1"/>
    <col min="21" max="21" width="2.6640625" style="67" customWidth="1"/>
    <col min="22" max="16384" width="9.109375" style="63"/>
  </cols>
  <sheetData>
    <row r="1" spans="1:21" x14ac:dyDescent="0.25">
      <c r="A1" s="62"/>
      <c r="B1" s="62"/>
      <c r="C1" s="62"/>
      <c r="D1" s="62"/>
      <c r="E1" s="62"/>
      <c r="F1" s="62"/>
      <c r="G1" s="62"/>
      <c r="H1" s="62"/>
      <c r="I1" s="62"/>
      <c r="J1" s="62"/>
      <c r="K1" s="62"/>
      <c r="L1" s="62"/>
      <c r="M1" s="62"/>
      <c r="N1" s="62"/>
      <c r="O1" s="62"/>
      <c r="P1" s="62"/>
      <c r="Q1" s="62"/>
      <c r="R1" s="62"/>
      <c r="S1" s="62"/>
      <c r="T1" s="62"/>
    </row>
    <row r="2" spans="1:21" ht="25.2" x14ac:dyDescent="0.6">
      <c r="A2" s="62"/>
      <c r="B2" s="127" t="s">
        <v>18</v>
      </c>
      <c r="C2" s="62"/>
      <c r="D2" s="62"/>
      <c r="E2" s="62"/>
      <c r="F2" s="128"/>
      <c r="G2" s="62"/>
      <c r="H2" s="129"/>
      <c r="I2" s="62"/>
      <c r="J2" s="129"/>
      <c r="K2" s="129"/>
      <c r="L2" s="129"/>
      <c r="M2" s="129"/>
      <c r="N2" s="129"/>
      <c r="O2" s="62"/>
      <c r="P2" s="129"/>
      <c r="Q2" s="129"/>
      <c r="R2" s="129"/>
      <c r="S2" s="129"/>
      <c r="T2" s="129"/>
      <c r="U2" s="215"/>
    </row>
    <row r="3" spans="1:21" x14ac:dyDescent="0.25">
      <c r="A3" s="62"/>
      <c r="B3" s="62"/>
      <c r="C3" s="62"/>
      <c r="D3" s="62"/>
      <c r="E3" s="62"/>
      <c r="F3" s="62"/>
      <c r="G3" s="62"/>
      <c r="H3" s="62"/>
      <c r="I3" s="62"/>
      <c r="J3" s="62"/>
      <c r="K3" s="62"/>
      <c r="L3" s="62"/>
      <c r="M3" s="62"/>
      <c r="N3" s="62"/>
      <c r="O3" s="62"/>
      <c r="P3" s="62"/>
      <c r="Q3" s="62"/>
      <c r="R3" s="62"/>
      <c r="S3" s="62"/>
      <c r="T3" s="62"/>
    </row>
    <row r="4" spans="1:21" ht="21" customHeight="1" x14ac:dyDescent="0.25">
      <c r="B4" s="130"/>
      <c r="C4" s="130"/>
      <c r="D4" s="130"/>
      <c r="E4" s="130"/>
      <c r="F4" s="130"/>
      <c r="G4" s="130"/>
      <c r="I4" s="130"/>
      <c r="J4" s="130"/>
      <c r="O4" s="130"/>
      <c r="P4" s="130"/>
    </row>
    <row r="5" spans="1:21" ht="58.35" customHeight="1" x14ac:dyDescent="0.25">
      <c r="B5" s="554" t="s">
        <v>232</v>
      </c>
      <c r="C5" s="555"/>
      <c r="D5" s="555"/>
      <c r="E5" s="555"/>
      <c r="F5" s="555"/>
      <c r="G5" s="555"/>
      <c r="I5" s="130"/>
      <c r="J5" s="130"/>
      <c r="O5" s="130"/>
      <c r="P5" s="130"/>
    </row>
    <row r="6" spans="1:21" ht="46.5" customHeight="1" x14ac:dyDescent="0.25">
      <c r="B6" s="131"/>
      <c r="C6" s="132"/>
      <c r="D6" s="132"/>
      <c r="E6" s="132"/>
      <c r="F6" s="132"/>
      <c r="G6" s="132"/>
      <c r="I6" s="406">
        <v>0</v>
      </c>
      <c r="J6" s="130"/>
      <c r="O6" s="406">
        <v>0</v>
      </c>
      <c r="P6" s="130"/>
    </row>
    <row r="7" spans="1:21" ht="21" customHeight="1" x14ac:dyDescent="0.25">
      <c r="B7" s="560" t="s">
        <v>19</v>
      </c>
      <c r="C7" s="556" t="s">
        <v>5</v>
      </c>
      <c r="D7" s="556" t="s">
        <v>20</v>
      </c>
      <c r="E7" s="556" t="s">
        <v>6</v>
      </c>
      <c r="F7" s="556"/>
      <c r="G7" s="557"/>
      <c r="H7" s="133"/>
      <c r="I7" s="550" t="s">
        <v>3</v>
      </c>
      <c r="J7" s="551"/>
      <c r="K7" s="542"/>
      <c r="L7" s="542"/>
      <c r="M7" s="543"/>
      <c r="N7" s="133"/>
      <c r="O7" s="550" t="s">
        <v>3</v>
      </c>
      <c r="P7" s="551"/>
      <c r="Q7" s="542"/>
      <c r="R7" s="542"/>
      <c r="S7" s="543"/>
      <c r="T7" s="133"/>
      <c r="U7" s="411"/>
    </row>
    <row r="8" spans="1:21" ht="21" customHeight="1" x14ac:dyDescent="0.25">
      <c r="B8" s="561"/>
      <c r="C8" s="558"/>
      <c r="D8" s="558"/>
      <c r="E8" s="558"/>
      <c r="F8" s="558"/>
      <c r="G8" s="559"/>
      <c r="H8" s="134"/>
      <c r="I8" s="552" t="s">
        <v>161</v>
      </c>
      <c r="J8" s="553"/>
      <c r="K8" s="544"/>
      <c r="L8" s="545"/>
      <c r="M8" s="546"/>
      <c r="N8" s="134"/>
      <c r="O8" s="552" t="s">
        <v>161</v>
      </c>
      <c r="P8" s="553"/>
      <c r="Q8" s="544"/>
      <c r="R8" s="545"/>
      <c r="S8" s="546"/>
      <c r="T8" s="134"/>
      <c r="U8" s="411"/>
    </row>
    <row r="9" spans="1:21" ht="68.25" customHeight="1" x14ac:dyDescent="0.25">
      <c r="B9" s="562"/>
      <c r="C9" s="563"/>
      <c r="D9" s="563"/>
      <c r="E9" s="135" t="s">
        <v>7</v>
      </c>
      <c r="F9" s="135" t="s">
        <v>8</v>
      </c>
      <c r="G9" s="136" t="s">
        <v>9</v>
      </c>
      <c r="H9" s="134"/>
      <c r="I9" s="137" t="str">
        <f>IF(Instructions!$I$50=1,"Surface Area 
(sq ft)","Surface Area 
(sq m)")</f>
        <v>Surface Area 
(sq ft)</v>
      </c>
      <c r="J9" s="138" t="s">
        <v>10</v>
      </c>
      <c r="K9" s="138" t="s">
        <v>21</v>
      </c>
      <c r="L9" s="138" t="s">
        <v>22</v>
      </c>
      <c r="M9" s="139" t="s">
        <v>23</v>
      </c>
      <c r="N9" s="134"/>
      <c r="O9" s="137" t="str">
        <f>IF(Instructions!$I$50=1,"Surface Area 
(sq ft)","Surface Area 
(sq m)")</f>
        <v>Surface Area 
(sq ft)</v>
      </c>
      <c r="P9" s="138" t="s">
        <v>10</v>
      </c>
      <c r="Q9" s="138" t="s">
        <v>21</v>
      </c>
      <c r="R9" s="138" t="s">
        <v>22</v>
      </c>
      <c r="S9" s="139" t="s">
        <v>23</v>
      </c>
      <c r="T9" s="134"/>
      <c r="U9" s="411"/>
    </row>
    <row r="10" spans="1:21" ht="15" customHeight="1" x14ac:dyDescent="0.25">
      <c r="A10" s="38">
        <f t="shared" ref="A10:A17" si="0">IF(B10&gt;=0,0,1)</f>
        <v>0</v>
      </c>
      <c r="B10" s="56"/>
      <c r="C10" s="55"/>
      <c r="D10" s="55"/>
      <c r="E10" s="119"/>
      <c r="F10" s="119"/>
      <c r="G10" s="120"/>
      <c r="H10" s="134"/>
      <c r="I10" s="152"/>
      <c r="J10" s="113"/>
      <c r="K10" s="106">
        <f t="shared" ref="K10:K19" si="1">$E10*I10</f>
        <v>0</v>
      </c>
      <c r="L10" s="106">
        <f t="shared" ref="L10:L19" si="2">$F10*I10</f>
        <v>0</v>
      </c>
      <c r="M10" s="107">
        <f t="shared" ref="M10:M19" si="3">$G10*I10</f>
        <v>0</v>
      </c>
      <c r="N10" s="134"/>
      <c r="O10" s="152"/>
      <c r="P10" s="113"/>
      <c r="Q10" s="106">
        <f t="shared" ref="Q10:Q19" si="4">$E10*O10</f>
        <v>0</v>
      </c>
      <c r="R10" s="106">
        <f t="shared" ref="R10:R19" si="5">$F10*O10</f>
        <v>0</v>
      </c>
      <c r="S10" s="107">
        <f t="shared" ref="S10:S19" si="6">$G10*O10</f>
        <v>0</v>
      </c>
      <c r="T10" s="134"/>
      <c r="U10" s="411"/>
    </row>
    <row r="11" spans="1:21" ht="15" customHeight="1" x14ac:dyDescent="0.25">
      <c r="A11" s="38">
        <f t="shared" si="0"/>
        <v>0</v>
      </c>
      <c r="B11" s="102"/>
      <c r="C11" s="57"/>
      <c r="D11" s="57"/>
      <c r="E11" s="103"/>
      <c r="F11" s="103"/>
      <c r="G11" s="121"/>
      <c r="H11" s="134"/>
      <c r="I11" s="153"/>
      <c r="J11" s="114"/>
      <c r="K11" s="108">
        <f t="shared" si="1"/>
        <v>0</v>
      </c>
      <c r="L11" s="108">
        <f t="shared" si="2"/>
        <v>0</v>
      </c>
      <c r="M11" s="109">
        <f t="shared" si="3"/>
        <v>0</v>
      </c>
      <c r="N11" s="134"/>
      <c r="O11" s="153"/>
      <c r="P11" s="114"/>
      <c r="Q11" s="108">
        <f t="shared" si="4"/>
        <v>0</v>
      </c>
      <c r="R11" s="108">
        <f t="shared" si="5"/>
        <v>0</v>
      </c>
      <c r="S11" s="109">
        <f t="shared" si="6"/>
        <v>0</v>
      </c>
      <c r="T11" s="134"/>
      <c r="U11" s="411"/>
    </row>
    <row r="12" spans="1:21" ht="15" customHeight="1" x14ac:dyDescent="0.25">
      <c r="A12" s="38">
        <f t="shared" si="0"/>
        <v>0</v>
      </c>
      <c r="B12" s="102"/>
      <c r="C12" s="57"/>
      <c r="D12" s="57"/>
      <c r="E12" s="103"/>
      <c r="F12" s="103"/>
      <c r="G12" s="121"/>
      <c r="H12" s="134"/>
      <c r="I12" s="153"/>
      <c r="J12" s="114"/>
      <c r="K12" s="108">
        <f t="shared" si="1"/>
        <v>0</v>
      </c>
      <c r="L12" s="108">
        <f t="shared" si="2"/>
        <v>0</v>
      </c>
      <c r="M12" s="109">
        <f t="shared" si="3"/>
        <v>0</v>
      </c>
      <c r="N12" s="134"/>
      <c r="O12" s="153"/>
      <c r="P12" s="114"/>
      <c r="Q12" s="108">
        <f t="shared" si="4"/>
        <v>0</v>
      </c>
      <c r="R12" s="108">
        <f t="shared" si="5"/>
        <v>0</v>
      </c>
      <c r="S12" s="109">
        <f t="shared" si="6"/>
        <v>0</v>
      </c>
      <c r="T12" s="134"/>
      <c r="U12" s="411"/>
    </row>
    <row r="13" spans="1:21" ht="15" customHeight="1" x14ac:dyDescent="0.25">
      <c r="A13" s="38">
        <f t="shared" si="0"/>
        <v>0</v>
      </c>
      <c r="B13" s="102"/>
      <c r="C13" s="57"/>
      <c r="D13" s="57"/>
      <c r="E13" s="103"/>
      <c r="F13" s="103"/>
      <c r="G13" s="121"/>
      <c r="H13" s="134"/>
      <c r="I13" s="153"/>
      <c r="J13" s="114"/>
      <c r="K13" s="108">
        <f t="shared" si="1"/>
        <v>0</v>
      </c>
      <c r="L13" s="108">
        <f t="shared" si="2"/>
        <v>0</v>
      </c>
      <c r="M13" s="109">
        <f t="shared" si="3"/>
        <v>0</v>
      </c>
      <c r="N13" s="134"/>
      <c r="O13" s="153"/>
      <c r="P13" s="114"/>
      <c r="Q13" s="108">
        <f t="shared" si="4"/>
        <v>0</v>
      </c>
      <c r="R13" s="108">
        <f t="shared" si="5"/>
        <v>0</v>
      </c>
      <c r="S13" s="109">
        <f t="shared" si="6"/>
        <v>0</v>
      </c>
      <c r="T13" s="134"/>
      <c r="U13" s="411"/>
    </row>
    <row r="14" spans="1:21" ht="15" customHeight="1" x14ac:dyDescent="0.25">
      <c r="A14" s="38">
        <f t="shared" si="0"/>
        <v>0</v>
      </c>
      <c r="B14" s="102"/>
      <c r="C14" s="57"/>
      <c r="D14" s="57"/>
      <c r="E14" s="103"/>
      <c r="F14" s="103"/>
      <c r="G14" s="121"/>
      <c r="H14" s="134"/>
      <c r="I14" s="153"/>
      <c r="J14" s="114"/>
      <c r="K14" s="108">
        <f t="shared" si="1"/>
        <v>0</v>
      </c>
      <c r="L14" s="108">
        <f t="shared" si="2"/>
        <v>0</v>
      </c>
      <c r="M14" s="109">
        <f t="shared" si="3"/>
        <v>0</v>
      </c>
      <c r="N14" s="134"/>
      <c r="O14" s="153"/>
      <c r="P14" s="114"/>
      <c r="Q14" s="108">
        <f t="shared" si="4"/>
        <v>0</v>
      </c>
      <c r="R14" s="108">
        <f t="shared" si="5"/>
        <v>0</v>
      </c>
      <c r="S14" s="109">
        <f t="shared" si="6"/>
        <v>0</v>
      </c>
      <c r="T14" s="134"/>
      <c r="U14" s="411"/>
    </row>
    <row r="15" spans="1:21" ht="15" customHeight="1" x14ac:dyDescent="0.25">
      <c r="A15" s="38">
        <f t="shared" si="0"/>
        <v>0</v>
      </c>
      <c r="B15" s="102"/>
      <c r="C15" s="57"/>
      <c r="D15" s="57"/>
      <c r="E15" s="103"/>
      <c r="F15" s="103"/>
      <c r="G15" s="121"/>
      <c r="H15" s="134"/>
      <c r="I15" s="153"/>
      <c r="J15" s="114"/>
      <c r="K15" s="108">
        <f t="shared" si="1"/>
        <v>0</v>
      </c>
      <c r="L15" s="108">
        <f t="shared" si="2"/>
        <v>0</v>
      </c>
      <c r="M15" s="109">
        <f t="shared" si="3"/>
        <v>0</v>
      </c>
      <c r="N15" s="134"/>
      <c r="O15" s="153"/>
      <c r="P15" s="114"/>
      <c r="Q15" s="108">
        <f t="shared" si="4"/>
        <v>0</v>
      </c>
      <c r="R15" s="108">
        <f t="shared" si="5"/>
        <v>0</v>
      </c>
      <c r="S15" s="109">
        <f t="shared" si="6"/>
        <v>0</v>
      </c>
      <c r="T15" s="134"/>
      <c r="U15" s="411"/>
    </row>
    <row r="16" spans="1:21" ht="15" customHeight="1" x14ac:dyDescent="0.25">
      <c r="A16" s="38">
        <f t="shared" si="0"/>
        <v>0</v>
      </c>
      <c r="B16" s="102"/>
      <c r="C16" s="57"/>
      <c r="D16" s="57"/>
      <c r="E16" s="103"/>
      <c r="F16" s="103"/>
      <c r="G16" s="121"/>
      <c r="H16" s="134"/>
      <c r="I16" s="153"/>
      <c r="J16" s="114"/>
      <c r="K16" s="108">
        <f t="shared" si="1"/>
        <v>0</v>
      </c>
      <c r="L16" s="108">
        <f t="shared" si="2"/>
        <v>0</v>
      </c>
      <c r="M16" s="109">
        <f t="shared" si="3"/>
        <v>0</v>
      </c>
      <c r="N16" s="134"/>
      <c r="O16" s="153"/>
      <c r="P16" s="114"/>
      <c r="Q16" s="108">
        <f t="shared" si="4"/>
        <v>0</v>
      </c>
      <c r="R16" s="108">
        <f t="shared" si="5"/>
        <v>0</v>
      </c>
      <c r="S16" s="109">
        <f t="shared" si="6"/>
        <v>0</v>
      </c>
      <c r="T16" s="134"/>
      <c r="U16" s="411"/>
    </row>
    <row r="17" spans="1:21" ht="15" customHeight="1" x14ac:dyDescent="0.25">
      <c r="A17" s="38">
        <f t="shared" si="0"/>
        <v>0</v>
      </c>
      <c r="B17" s="102"/>
      <c r="C17" s="57"/>
      <c r="D17" s="57"/>
      <c r="E17" s="103"/>
      <c r="F17" s="103"/>
      <c r="G17" s="121"/>
      <c r="H17" s="134"/>
      <c r="I17" s="153"/>
      <c r="J17" s="114"/>
      <c r="K17" s="108">
        <f t="shared" si="1"/>
        <v>0</v>
      </c>
      <c r="L17" s="108">
        <f t="shared" si="2"/>
        <v>0</v>
      </c>
      <c r="M17" s="109">
        <f t="shared" si="3"/>
        <v>0</v>
      </c>
      <c r="N17" s="134"/>
      <c r="O17" s="153"/>
      <c r="P17" s="114"/>
      <c r="Q17" s="108">
        <f t="shared" si="4"/>
        <v>0</v>
      </c>
      <c r="R17" s="108">
        <f t="shared" si="5"/>
        <v>0</v>
      </c>
      <c r="S17" s="109">
        <f t="shared" si="6"/>
        <v>0</v>
      </c>
      <c r="T17" s="134"/>
      <c r="U17" s="411"/>
    </row>
    <row r="18" spans="1:21" ht="15" customHeight="1" x14ac:dyDescent="0.25">
      <c r="A18" s="38"/>
      <c r="B18" s="102"/>
      <c r="C18" s="57"/>
      <c r="D18" s="57"/>
      <c r="E18" s="103"/>
      <c r="F18" s="103"/>
      <c r="G18" s="121"/>
      <c r="H18" s="134"/>
      <c r="I18" s="153"/>
      <c r="J18" s="114"/>
      <c r="K18" s="108">
        <f t="shared" si="1"/>
        <v>0</v>
      </c>
      <c r="L18" s="108">
        <f t="shared" si="2"/>
        <v>0</v>
      </c>
      <c r="M18" s="109">
        <f t="shared" si="3"/>
        <v>0</v>
      </c>
      <c r="N18" s="134"/>
      <c r="O18" s="153"/>
      <c r="P18" s="114"/>
      <c r="Q18" s="108">
        <f t="shared" si="4"/>
        <v>0</v>
      </c>
      <c r="R18" s="108">
        <f t="shared" si="5"/>
        <v>0</v>
      </c>
      <c r="S18" s="109">
        <f t="shared" si="6"/>
        <v>0</v>
      </c>
      <c r="T18" s="134"/>
      <c r="U18" s="411"/>
    </row>
    <row r="19" spans="1:21" ht="15" customHeight="1" x14ac:dyDescent="0.25">
      <c r="A19" s="38"/>
      <c r="B19" s="122"/>
      <c r="C19" s="58"/>
      <c r="D19" s="58"/>
      <c r="E19" s="105"/>
      <c r="F19" s="105"/>
      <c r="G19" s="123"/>
      <c r="H19" s="140"/>
      <c r="I19" s="154"/>
      <c r="J19" s="115"/>
      <c r="K19" s="110">
        <f t="shared" si="1"/>
        <v>0</v>
      </c>
      <c r="L19" s="110">
        <f t="shared" si="2"/>
        <v>0</v>
      </c>
      <c r="M19" s="111">
        <f t="shared" si="3"/>
        <v>0</v>
      </c>
      <c r="N19" s="140"/>
      <c r="O19" s="154"/>
      <c r="P19" s="115"/>
      <c r="Q19" s="110">
        <f t="shared" si="4"/>
        <v>0</v>
      </c>
      <c r="R19" s="110">
        <f t="shared" si="5"/>
        <v>0</v>
      </c>
      <c r="S19" s="111">
        <f t="shared" si="6"/>
        <v>0</v>
      </c>
      <c r="T19" s="140"/>
      <c r="U19" s="412"/>
    </row>
    <row r="20" spans="1:21" ht="21" customHeight="1" x14ac:dyDescent="0.25">
      <c r="A20" s="41" t="s">
        <v>43</v>
      </c>
      <c r="B20" s="564" t="str">
        <f>IF(Instructions!I50=1,"Room volume (cubic feet)","Room volume (cubic meters)")</f>
        <v>Room volume (cubic feet)</v>
      </c>
      <c r="C20" s="565"/>
      <c r="D20" s="565"/>
      <c r="E20" s="565"/>
      <c r="F20" s="565"/>
      <c r="G20" s="566"/>
      <c r="H20" s="141"/>
      <c r="I20" s="547"/>
      <c r="J20" s="548"/>
      <c r="K20" s="548"/>
      <c r="L20" s="549"/>
      <c r="M20" s="149"/>
      <c r="N20" s="141"/>
      <c r="O20" s="547"/>
      <c r="P20" s="548"/>
      <c r="Q20" s="548"/>
      <c r="R20" s="549"/>
      <c r="S20" s="149"/>
      <c r="T20" s="141"/>
      <c r="U20" s="413"/>
    </row>
    <row r="21" spans="1:21" ht="21" customHeight="1" x14ac:dyDescent="0.25">
      <c r="A21" s="30"/>
      <c r="B21" s="564" t="s">
        <v>144</v>
      </c>
      <c r="C21" s="565"/>
      <c r="D21" s="565"/>
      <c r="E21" s="565"/>
      <c r="F21" s="565"/>
      <c r="G21" s="566"/>
      <c r="H21" s="141"/>
      <c r="I21" s="540"/>
      <c r="J21" s="541"/>
      <c r="K21" s="97">
        <f>SUM(K10:K19)</f>
        <v>0</v>
      </c>
      <c r="L21" s="97">
        <f>SUM(L10:L19)</f>
        <v>0</v>
      </c>
      <c r="M21" s="116">
        <f>SUM(M10:M19)</f>
        <v>0</v>
      </c>
      <c r="N21" s="141"/>
      <c r="O21" s="540"/>
      <c r="P21" s="541"/>
      <c r="Q21" s="97">
        <f>SUM(Q10:Q19)</f>
        <v>0</v>
      </c>
      <c r="R21" s="97">
        <f>SUM(R10:R19)</f>
        <v>0</v>
      </c>
      <c r="S21" s="116">
        <f>SUM(S10:S19)</f>
        <v>0</v>
      </c>
      <c r="T21" s="141"/>
      <c r="U21" s="413"/>
    </row>
    <row r="22" spans="1:21" ht="21" customHeight="1" x14ac:dyDescent="0.25">
      <c r="A22" s="31"/>
      <c r="B22" s="564" t="s">
        <v>69</v>
      </c>
      <c r="C22" s="565"/>
      <c r="D22" s="565"/>
      <c r="E22" s="565"/>
      <c r="F22" s="565"/>
      <c r="G22" s="566"/>
      <c r="H22" s="141"/>
      <c r="I22" s="540"/>
      <c r="J22" s="541"/>
      <c r="K22" s="124">
        <f>IFERROR(VLOOKUP(K$8,Assumptions!$C$155:$D$172,2,FALSE),0)</f>
        <v>0</v>
      </c>
      <c r="L22" s="125">
        <f>IFERROR(VLOOKUP(K$8,Assumptions!$C$155:$D$172,2,FALSE),0)</f>
        <v>0</v>
      </c>
      <c r="M22" s="126">
        <f>IFERROR(VLOOKUP(K$8,Assumptions!$C$155:$D$172,2,FALSE),0)</f>
        <v>0</v>
      </c>
      <c r="N22" s="141"/>
      <c r="O22" s="540"/>
      <c r="P22" s="541"/>
      <c r="Q22" s="124">
        <f>IFERROR(VLOOKUP(Q$8,Assumptions!$C$155:$D$172,2,FALSE),0)</f>
        <v>0</v>
      </c>
      <c r="R22" s="125">
        <f>IFERROR(VLOOKUP(Q$8,Assumptions!$C$155:$D$172,2,FALSE),0)</f>
        <v>0</v>
      </c>
      <c r="S22" s="126">
        <f>IFERROR(VLOOKUP(Q$8,Assumptions!$C$155:$D$172,2,FALSE),0)</f>
        <v>0</v>
      </c>
      <c r="T22" s="141"/>
      <c r="U22" s="413"/>
    </row>
    <row r="23" spans="1:21" ht="21" customHeight="1" x14ac:dyDescent="0.25">
      <c r="A23" s="29"/>
      <c r="B23" s="564" t="s">
        <v>68</v>
      </c>
      <c r="C23" s="565"/>
      <c r="D23" s="565"/>
      <c r="E23" s="565"/>
      <c r="F23" s="565"/>
      <c r="G23" s="566"/>
      <c r="H23" s="141"/>
      <c r="I23" s="540"/>
      <c r="J23" s="541"/>
      <c r="K23" s="112">
        <f>IFERROR(IF(Instructions!$I$50=1,0.049*M20/K21,0.161*M20/K21),0)</f>
        <v>0</v>
      </c>
      <c r="L23" s="112">
        <f>IFERROR(IF(Instructions!$I$50=1,0.049*M20/L21,0.161*M20/L21),0)</f>
        <v>0</v>
      </c>
      <c r="M23" s="117">
        <f>IFERROR(IF(Instructions!$I$50=1,0.049*M20/M21,0.161*M20/M21),0)</f>
        <v>0</v>
      </c>
      <c r="N23" s="141"/>
      <c r="O23" s="540"/>
      <c r="P23" s="541"/>
      <c r="Q23" s="112">
        <f>IFERROR(IF(Instructions!$I$50=1,0.049*S20/Q21,0.161*S20/Q21),0)</f>
        <v>0</v>
      </c>
      <c r="R23" s="112">
        <f>IFERROR(IF(Instructions!$I$50=1,0.049*S20/R21,0.161*S20/R21),0)</f>
        <v>0</v>
      </c>
      <c r="S23" s="117">
        <f>IFERROR(IF(Instructions!$I$50=1,0.049*S20/S21,0.161*S20/S21),0)</f>
        <v>0</v>
      </c>
      <c r="T23" s="141"/>
      <c r="U23" s="413"/>
    </row>
    <row r="24" spans="1:21" ht="21" customHeight="1" x14ac:dyDescent="0.25">
      <c r="A24" s="4"/>
      <c r="B24" s="564" t="s">
        <v>162</v>
      </c>
      <c r="C24" s="565"/>
      <c r="D24" s="565"/>
      <c r="E24" s="565"/>
      <c r="F24" s="565"/>
      <c r="G24" s="566"/>
      <c r="H24" s="142"/>
      <c r="I24" s="403">
        <v>0</v>
      </c>
      <c r="J24" s="404"/>
      <c r="K24" s="404"/>
      <c r="L24" s="405"/>
      <c r="M24" s="118" t="str">
        <f>IF(M20&gt;0,IF(AND(K23&lt;=K22,L23&lt;=L22,M23&lt;=M22,K22&lt;&gt;"",L22&lt;&gt;"",M22&lt;&gt;""),"Yes","No"),"N/A")</f>
        <v>N/A</v>
      </c>
      <c r="N24" s="142"/>
      <c r="O24" s="403">
        <v>0</v>
      </c>
      <c r="P24" s="404"/>
      <c r="Q24" s="404"/>
      <c r="R24" s="405"/>
      <c r="S24" s="118" t="str">
        <f>IF(S20&gt;0,IF(AND(Q23&lt;=Q22,R23&lt;=R22,S23&lt;=S22,Q22&lt;&gt;"",R22&lt;&gt;"",S22&lt;&gt;""),"Yes","No"),"N/A")</f>
        <v>N/A</v>
      </c>
      <c r="T24" s="142"/>
      <c r="U24" s="413"/>
    </row>
    <row r="25" spans="1:21" s="67" customFormat="1" ht="15.75" customHeight="1" x14ac:dyDescent="0.3">
      <c r="A25" s="70"/>
      <c r="B25" s="143"/>
      <c r="C25" s="144"/>
      <c r="D25" s="144"/>
      <c r="E25" s="144"/>
      <c r="F25" s="144"/>
      <c r="G25" s="144"/>
      <c r="H25" s="147"/>
      <c r="I25" s="145"/>
      <c r="J25" s="145"/>
      <c r="K25" s="145"/>
      <c r="L25" s="145"/>
      <c r="M25" s="146"/>
      <c r="N25" s="147"/>
      <c r="O25" s="145"/>
      <c r="P25" s="145"/>
      <c r="Q25" s="145"/>
      <c r="R25" s="145"/>
      <c r="S25" s="146"/>
      <c r="T25" s="147"/>
      <c r="U25" s="147"/>
    </row>
    <row r="26" spans="1:21" s="67" customFormat="1" ht="24.75" customHeight="1" x14ac:dyDescent="0.3">
      <c r="A26" s="70"/>
      <c r="B26" s="148"/>
      <c r="C26" s="145"/>
      <c r="D26" s="145"/>
      <c r="E26" s="145"/>
      <c r="F26" s="145"/>
      <c r="G26" s="145"/>
      <c r="H26" s="147"/>
      <c r="I26" s="145"/>
      <c r="J26" s="145"/>
      <c r="K26" s="145"/>
      <c r="L26" s="145"/>
      <c r="M26" s="146"/>
      <c r="N26" s="147"/>
      <c r="O26" s="145"/>
      <c r="P26" s="145"/>
      <c r="Q26" s="145"/>
      <c r="R26" s="145"/>
      <c r="S26" s="146"/>
      <c r="T26" s="147"/>
      <c r="U26" s="147"/>
    </row>
  </sheetData>
  <sheetProtection algorithmName="SHA-512" hashValue="QAvviW7cizfRzS6eGu7yiazXfrWxdfp8OzBCVE7pIne5jMSk9GmXhl+grRw+r6dXusAMmUJLTUmfW1g+4wkbIA==" saltValue="G+vSQyw/et4PWf7T4x30PA==" spinCount="100000" sheet="1" objects="1" scenarios="1" formatColumns="0" formatRows="0"/>
  <mergeCells count="26">
    <mergeCell ref="I21:J21"/>
    <mergeCell ref="I22:J22"/>
    <mergeCell ref="I23:J23"/>
    <mergeCell ref="B24:G24"/>
    <mergeCell ref="B20:G20"/>
    <mergeCell ref="B21:G21"/>
    <mergeCell ref="B22:G22"/>
    <mergeCell ref="B23:G23"/>
    <mergeCell ref="B5:G5"/>
    <mergeCell ref="E7:G8"/>
    <mergeCell ref="B7:B9"/>
    <mergeCell ref="C7:C9"/>
    <mergeCell ref="D7:D9"/>
    <mergeCell ref="I7:J7"/>
    <mergeCell ref="K7:M7"/>
    <mergeCell ref="I8:J8"/>
    <mergeCell ref="K8:M8"/>
    <mergeCell ref="I20:L20"/>
    <mergeCell ref="O21:P21"/>
    <mergeCell ref="O22:P22"/>
    <mergeCell ref="O23:P23"/>
    <mergeCell ref="Q7:S7"/>
    <mergeCell ref="Q8:S8"/>
    <mergeCell ref="O20:R20"/>
    <mergeCell ref="O7:P7"/>
    <mergeCell ref="O8:P8"/>
  </mergeCells>
  <conditionalFormatting sqref="K22:M22">
    <cfRule type="cellIs" dxfId="1" priority="17" operator="equal">
      <formula>"(specify)"</formula>
    </cfRule>
  </conditionalFormatting>
  <conditionalFormatting sqref="Q22:S22">
    <cfRule type="cellIs" dxfId="0" priority="1" operator="equal">
      <formula>"(specify)"</formula>
    </cfRule>
  </conditionalFormatting>
  <dataValidations count="2">
    <dataValidation type="list" allowBlank="1" showInputMessage="1" showErrorMessage="1" sqref="J10:J19 P10:P19" xr:uid="{00000000-0002-0000-0500-000000000000}">
      <formula1>"Floor, Ceiling, Wall"</formula1>
    </dataValidation>
    <dataValidation type="list" allowBlank="1" showInputMessage="1" sqref="K8:M8 Q8:S8" xr:uid="{00000000-0002-0000-0500-000001000000}">
      <formula1>ReverbTime</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locked="0" defaultSize="0" print="0" autoFill="0" autoPict="0" macro="[0]!addA">
                <anchor moveWithCells="1">
                  <from>
                    <xdr:col>1</xdr:col>
                    <xdr:colOff>7620</xdr:colOff>
                    <xdr:row>24</xdr:row>
                    <xdr:rowOff>144780</xdr:rowOff>
                  </from>
                  <to>
                    <xdr:col>2</xdr:col>
                    <xdr:colOff>152400</xdr:colOff>
                    <xdr:row>25</xdr:row>
                    <xdr:rowOff>220980</xdr:rowOff>
                  </to>
                </anchor>
              </controlPr>
            </control>
          </mc:Choice>
        </mc:AlternateContent>
        <mc:AlternateContent xmlns:mc="http://schemas.openxmlformats.org/markup-compatibility/2006">
          <mc:Choice Requires="x14">
            <control shapeId="7170" r:id="rId5" name="Button 2">
              <controlPr locked="0" defaultSize="0" print="0" autoFill="0" autoPict="0" macro="[0]!AddSpaceReverb">
                <anchor moveWithCells="1">
                  <from>
                    <xdr:col>1</xdr:col>
                    <xdr:colOff>30480</xdr:colOff>
                    <xdr:row>5</xdr:row>
                    <xdr:rowOff>106680</xdr:rowOff>
                  </from>
                  <to>
                    <xdr:col>2</xdr:col>
                    <xdr:colOff>152400</xdr:colOff>
                    <xdr:row>5</xdr:row>
                    <xdr:rowOff>373380</xdr:rowOff>
                  </to>
                </anchor>
              </controlPr>
            </control>
          </mc:Choice>
        </mc:AlternateContent>
        <mc:AlternateContent xmlns:mc="http://schemas.openxmlformats.org/markup-compatibility/2006">
          <mc:Choice Requires="x14">
            <control shapeId="7173" r:id="rId6" name="Button 5">
              <controlPr defaultSize="0" print="0" autoFill="0" autoPict="0" macro="[0]!DeleteRow3">
                <anchor moveWithCells="1">
                  <from>
                    <xdr:col>2</xdr:col>
                    <xdr:colOff>228600</xdr:colOff>
                    <xdr:row>24</xdr:row>
                    <xdr:rowOff>144780</xdr:rowOff>
                  </from>
                  <to>
                    <xdr:col>3</xdr:col>
                    <xdr:colOff>350520</xdr:colOff>
                    <xdr:row>25</xdr:row>
                    <xdr:rowOff>220980</xdr:rowOff>
                  </to>
                </anchor>
              </controlPr>
            </control>
          </mc:Choice>
        </mc:AlternateContent>
        <mc:AlternateContent xmlns:mc="http://schemas.openxmlformats.org/markup-compatibility/2006">
          <mc:Choice Requires="x14">
            <control shapeId="7176" r:id="rId7" name="Button 8">
              <controlPr locked="0" defaultSize="0" print="0" autoFill="0" autoPict="0" macro="[0]!DeleteSpaceA">
                <anchor moveWithCells="1">
                  <from>
                    <xdr:col>2</xdr:col>
                    <xdr:colOff>220980</xdr:colOff>
                    <xdr:row>5</xdr:row>
                    <xdr:rowOff>106680</xdr:rowOff>
                  </from>
                  <to>
                    <xdr:col>3</xdr:col>
                    <xdr:colOff>342900</xdr:colOff>
                    <xdr:row>5</xdr:row>
                    <xdr:rowOff>373380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A1:S24"/>
  <sheetViews>
    <sheetView showGridLines="0" zoomScale="90" zoomScaleNormal="90" zoomScalePageLayoutView="70" workbookViewId="0">
      <selection activeCell="B10" sqref="B10"/>
    </sheetView>
  </sheetViews>
  <sheetFormatPr defaultColWidth="9.109375" defaultRowHeight="13.2" x14ac:dyDescent="0.25"/>
  <cols>
    <col min="1" max="1" width="2.6640625" style="4" customWidth="1"/>
    <col min="2" max="2" width="18.6640625" style="4" customWidth="1"/>
    <col min="3" max="4" width="24.6640625" style="4" customWidth="1"/>
    <col min="5" max="5" width="14.6640625" style="4" customWidth="1"/>
    <col min="6" max="6" width="2.6640625" style="4" customWidth="1"/>
    <col min="7" max="8" width="14.6640625" style="4" hidden="1" customWidth="1"/>
    <col min="9" max="9" width="2.6640625" style="4" hidden="1" customWidth="1"/>
    <col min="10" max="11" width="14.6640625" style="4" customWidth="1"/>
    <col min="12" max="12" width="2.6640625" style="4" customWidth="1"/>
    <col min="13" max="14" width="14.6640625" style="4" customWidth="1"/>
    <col min="15" max="15" width="2.6640625" style="4" customWidth="1"/>
    <col min="16" max="16" width="2.6640625" style="2" customWidth="1"/>
    <col min="17" max="16384" width="9.109375" style="4"/>
  </cols>
  <sheetData>
    <row r="1" spans="1:19" x14ac:dyDescent="0.25">
      <c r="A1" s="1"/>
      <c r="B1" s="1"/>
      <c r="C1" s="1"/>
      <c r="D1" s="1"/>
      <c r="E1" s="1"/>
      <c r="F1" s="1"/>
      <c r="G1" s="1"/>
      <c r="H1" s="1"/>
      <c r="I1" s="1"/>
      <c r="J1" s="1"/>
      <c r="K1" s="1"/>
      <c r="L1" s="1"/>
      <c r="M1" s="1"/>
      <c r="N1" s="1"/>
      <c r="O1" s="1"/>
    </row>
    <row r="2" spans="1:19" ht="25.2" x14ac:dyDescent="0.6">
      <c r="A2" s="1"/>
      <c r="B2" s="5" t="s">
        <v>215</v>
      </c>
      <c r="C2" s="6"/>
      <c r="D2" s="6"/>
      <c r="E2" s="6"/>
      <c r="F2" s="6"/>
      <c r="G2" s="6"/>
      <c r="H2" s="6"/>
      <c r="I2" s="6"/>
      <c r="J2" s="6"/>
      <c r="K2" s="6"/>
      <c r="L2" s="6"/>
      <c r="M2" s="6"/>
      <c r="N2" s="6"/>
      <c r="O2" s="6"/>
      <c r="P2" s="414"/>
    </row>
    <row r="3" spans="1:19" ht="15" customHeight="1" x14ac:dyDescent="0.25">
      <c r="A3" s="1"/>
      <c r="B3" s="165" t="s">
        <v>174</v>
      </c>
      <c r="C3" s="6"/>
      <c r="D3" s="6"/>
      <c r="E3" s="6"/>
      <c r="F3" s="6"/>
      <c r="G3" s="6"/>
      <c r="H3" s="6"/>
      <c r="I3" s="6"/>
      <c r="J3" s="6"/>
      <c r="K3" s="6"/>
      <c r="L3" s="6"/>
      <c r="M3" s="6"/>
      <c r="N3" s="6"/>
      <c r="O3" s="6"/>
      <c r="P3" s="414"/>
      <c r="Q3" s="8"/>
      <c r="R3" s="37"/>
      <c r="S3" s="9"/>
    </row>
    <row r="4" spans="1:19" x14ac:dyDescent="0.25">
      <c r="A4" s="1"/>
      <c r="B4" s="1"/>
      <c r="C4" s="1"/>
      <c r="D4" s="1"/>
      <c r="E4" s="1"/>
      <c r="F4" s="1"/>
      <c r="G4" s="1"/>
      <c r="H4" s="1"/>
      <c r="I4" s="1"/>
      <c r="J4" s="1"/>
      <c r="K4" s="1"/>
      <c r="L4" s="1"/>
      <c r="M4" s="1"/>
      <c r="N4" s="1"/>
      <c r="O4" s="1"/>
    </row>
    <row r="5" spans="1:19" s="2" customFormat="1" ht="20.25" customHeight="1" x14ac:dyDescent="0.25"/>
    <row r="6" spans="1:19" ht="49.5" customHeight="1" x14ac:dyDescent="0.25">
      <c r="B6" s="571" t="s">
        <v>199</v>
      </c>
      <c r="C6" s="572"/>
      <c r="D6" s="572"/>
      <c r="E6" s="572"/>
      <c r="F6" s="16"/>
      <c r="I6" s="16"/>
      <c r="L6" s="16"/>
      <c r="O6" s="16"/>
    </row>
    <row r="7" spans="1:19" ht="32.25" customHeight="1" x14ac:dyDescent="0.25">
      <c r="B7" s="150"/>
      <c r="C7" s="61"/>
      <c r="D7" s="61"/>
      <c r="E7" s="61"/>
      <c r="F7" s="16"/>
      <c r="G7" s="407">
        <v>0</v>
      </c>
      <c r="I7" s="16"/>
      <c r="J7" s="407">
        <v>0</v>
      </c>
      <c r="L7" s="16"/>
      <c r="M7" s="407">
        <v>0</v>
      </c>
      <c r="O7" s="16"/>
    </row>
    <row r="8" spans="1:19" ht="21" customHeight="1" x14ac:dyDescent="0.25">
      <c r="B8" s="573" t="s">
        <v>19</v>
      </c>
      <c r="C8" s="575" t="s">
        <v>5</v>
      </c>
      <c r="D8" s="575" t="s">
        <v>20</v>
      </c>
      <c r="E8" s="577" t="s">
        <v>164</v>
      </c>
      <c r="F8" s="59"/>
      <c r="G8" s="151" t="s">
        <v>3</v>
      </c>
      <c r="H8" s="173"/>
      <c r="I8" s="409"/>
      <c r="J8" s="151" t="s">
        <v>3</v>
      </c>
      <c r="K8" s="173"/>
      <c r="L8" s="410"/>
      <c r="M8" s="151" t="s">
        <v>3</v>
      </c>
      <c r="N8" s="173"/>
      <c r="O8" s="410"/>
      <c r="P8" s="415"/>
    </row>
    <row r="9" spans="1:19" ht="49.5" customHeight="1" x14ac:dyDescent="0.25">
      <c r="B9" s="574"/>
      <c r="C9" s="576"/>
      <c r="D9" s="576"/>
      <c r="E9" s="578"/>
      <c r="F9" s="18"/>
      <c r="G9" s="60" t="str">
        <f>IF(Instructions!$I$50=1,"Area of 
Material 
(sq ft)","Area of 
Material 
(sq m)")</f>
        <v>Area of 
Material 
(sq ft)</v>
      </c>
      <c r="H9" s="49" t="s">
        <v>165</v>
      </c>
      <c r="I9" s="18"/>
      <c r="J9" s="60" t="str">
        <f>IF(Instructions!$I$50=1,"Area of 
Material 
(sq ft)","Area of 
Material 
(sq m)")</f>
        <v>Area of 
Material 
(sq ft)</v>
      </c>
      <c r="K9" s="49" t="s">
        <v>165</v>
      </c>
      <c r="L9" s="18"/>
      <c r="M9" s="60" t="str">
        <f>IF(Instructions!$I$50=1,"Area of 
Material 
(sq ft)","Area of 
Material 
(sq m)")</f>
        <v>Area of 
Material 
(sq ft)</v>
      </c>
      <c r="N9" s="49" t="s">
        <v>165</v>
      </c>
      <c r="O9" s="18"/>
      <c r="P9" s="416"/>
    </row>
    <row r="10" spans="1:19" ht="15" customHeight="1" x14ac:dyDescent="0.25">
      <c r="A10" s="38">
        <f t="shared" ref="A10:A17" si="0">IF(B10&gt;=0,0,1)</f>
        <v>0</v>
      </c>
      <c r="B10" s="99"/>
      <c r="C10" s="100"/>
      <c r="D10" s="100"/>
      <c r="E10" s="101"/>
      <c r="F10" s="18"/>
      <c r="G10" s="152"/>
      <c r="H10" s="210" t="str">
        <f>IF(G10&lt;&gt;"",IF($E10&gt;=0.7,"Yes","No"),"N/A")</f>
        <v>N/A</v>
      </c>
      <c r="I10" s="18"/>
      <c r="J10" s="152"/>
      <c r="K10" s="210" t="str">
        <f>IF(J10&lt;&gt;"",IF($E10&gt;=0.7,"Yes","No"),"N/A")</f>
        <v>N/A</v>
      </c>
      <c r="L10" s="18"/>
      <c r="M10" s="152"/>
      <c r="N10" s="210" t="str">
        <f>IF(M10&lt;&gt;"",IF($E10&gt;=0.7,"Yes","No"),"N/A")</f>
        <v>N/A</v>
      </c>
      <c r="O10" s="18"/>
      <c r="P10" s="416"/>
    </row>
    <row r="11" spans="1:19" ht="15" customHeight="1" x14ac:dyDescent="0.25">
      <c r="A11" s="38">
        <f t="shared" si="0"/>
        <v>0</v>
      </c>
      <c r="B11" s="102"/>
      <c r="C11" s="57"/>
      <c r="D11" s="57"/>
      <c r="E11" s="104"/>
      <c r="F11" s="18"/>
      <c r="G11" s="153"/>
      <c r="H11" s="211" t="str">
        <f t="shared" ref="H11:H19" si="1">IF(G11&lt;&gt;"",IF($E11&gt;=0.7,"Yes","No"),"N/A")</f>
        <v>N/A</v>
      </c>
      <c r="I11" s="18"/>
      <c r="J11" s="153"/>
      <c r="K11" s="211" t="str">
        <f t="shared" ref="K11:K19" si="2">IF(J11&lt;&gt;"",IF($E11&gt;=0.7,"Yes","No"),"N/A")</f>
        <v>N/A</v>
      </c>
      <c r="L11" s="18"/>
      <c r="M11" s="153"/>
      <c r="N11" s="211" t="str">
        <f t="shared" ref="N11:N19" si="3">IF(M11&lt;&gt;"",IF($E11&gt;=0.7,"Yes","No"),"N/A")</f>
        <v>N/A</v>
      </c>
      <c r="O11" s="18"/>
      <c r="P11" s="416"/>
    </row>
    <row r="12" spans="1:19" ht="15" customHeight="1" x14ac:dyDescent="0.25">
      <c r="A12" s="38">
        <f t="shared" si="0"/>
        <v>0</v>
      </c>
      <c r="B12" s="102"/>
      <c r="C12" s="57"/>
      <c r="D12" s="57"/>
      <c r="E12" s="104"/>
      <c r="F12" s="18"/>
      <c r="G12" s="153"/>
      <c r="H12" s="211" t="str">
        <f t="shared" si="1"/>
        <v>N/A</v>
      </c>
      <c r="I12" s="18"/>
      <c r="J12" s="153"/>
      <c r="K12" s="211" t="str">
        <f t="shared" si="2"/>
        <v>N/A</v>
      </c>
      <c r="L12" s="18"/>
      <c r="M12" s="153"/>
      <c r="N12" s="211" t="str">
        <f t="shared" si="3"/>
        <v>N/A</v>
      </c>
      <c r="O12" s="18"/>
      <c r="P12" s="416"/>
    </row>
    <row r="13" spans="1:19" ht="15" customHeight="1" x14ac:dyDescent="0.25">
      <c r="A13" s="38">
        <f t="shared" si="0"/>
        <v>0</v>
      </c>
      <c r="B13" s="102"/>
      <c r="C13" s="57"/>
      <c r="D13" s="57"/>
      <c r="E13" s="104"/>
      <c r="F13" s="18"/>
      <c r="G13" s="153"/>
      <c r="H13" s="211" t="str">
        <f t="shared" si="1"/>
        <v>N/A</v>
      </c>
      <c r="I13" s="18"/>
      <c r="J13" s="153"/>
      <c r="K13" s="211" t="str">
        <f t="shared" si="2"/>
        <v>N/A</v>
      </c>
      <c r="L13" s="18"/>
      <c r="M13" s="153"/>
      <c r="N13" s="211" t="str">
        <f t="shared" si="3"/>
        <v>N/A</v>
      </c>
      <c r="O13" s="18"/>
      <c r="P13" s="416"/>
    </row>
    <row r="14" spans="1:19" ht="15" customHeight="1" x14ac:dyDescent="0.25">
      <c r="A14" s="38">
        <f t="shared" si="0"/>
        <v>0</v>
      </c>
      <c r="B14" s="102"/>
      <c r="C14" s="57"/>
      <c r="D14" s="57"/>
      <c r="E14" s="104"/>
      <c r="F14" s="18"/>
      <c r="G14" s="153"/>
      <c r="H14" s="211" t="str">
        <f t="shared" si="1"/>
        <v>N/A</v>
      </c>
      <c r="I14" s="18"/>
      <c r="J14" s="153"/>
      <c r="K14" s="211" t="str">
        <f t="shared" si="2"/>
        <v>N/A</v>
      </c>
      <c r="L14" s="18"/>
      <c r="M14" s="153"/>
      <c r="N14" s="211" t="str">
        <f t="shared" si="3"/>
        <v>N/A</v>
      </c>
      <c r="O14" s="18"/>
      <c r="P14" s="416"/>
    </row>
    <row r="15" spans="1:19" ht="15" customHeight="1" x14ac:dyDescent="0.25">
      <c r="A15" s="38">
        <f t="shared" si="0"/>
        <v>0</v>
      </c>
      <c r="B15" s="102"/>
      <c r="C15" s="57"/>
      <c r="D15" s="57"/>
      <c r="E15" s="104"/>
      <c r="F15" s="18"/>
      <c r="G15" s="153"/>
      <c r="H15" s="211" t="str">
        <f t="shared" si="1"/>
        <v>N/A</v>
      </c>
      <c r="I15" s="18"/>
      <c r="J15" s="153"/>
      <c r="K15" s="211" t="str">
        <f t="shared" si="2"/>
        <v>N/A</v>
      </c>
      <c r="L15" s="18"/>
      <c r="M15" s="153"/>
      <c r="N15" s="211" t="str">
        <f t="shared" si="3"/>
        <v>N/A</v>
      </c>
      <c r="O15" s="18"/>
      <c r="P15" s="416"/>
    </row>
    <row r="16" spans="1:19" ht="15" customHeight="1" x14ac:dyDescent="0.25">
      <c r="A16" s="38">
        <f t="shared" si="0"/>
        <v>0</v>
      </c>
      <c r="B16" s="102"/>
      <c r="C16" s="57"/>
      <c r="D16" s="57"/>
      <c r="E16" s="104"/>
      <c r="F16" s="18"/>
      <c r="G16" s="153"/>
      <c r="H16" s="211" t="str">
        <f t="shared" si="1"/>
        <v>N/A</v>
      </c>
      <c r="I16" s="18"/>
      <c r="J16" s="153"/>
      <c r="K16" s="211" t="str">
        <f t="shared" si="2"/>
        <v>N/A</v>
      </c>
      <c r="L16" s="18"/>
      <c r="M16" s="153"/>
      <c r="N16" s="211" t="str">
        <f t="shared" si="3"/>
        <v>N/A</v>
      </c>
      <c r="O16" s="18"/>
      <c r="P16" s="416"/>
    </row>
    <row r="17" spans="1:16" ht="15" customHeight="1" x14ac:dyDescent="0.25">
      <c r="A17" s="38">
        <f t="shared" si="0"/>
        <v>0</v>
      </c>
      <c r="B17" s="102"/>
      <c r="C17" s="57"/>
      <c r="D17" s="57"/>
      <c r="E17" s="104"/>
      <c r="F17" s="18"/>
      <c r="G17" s="153"/>
      <c r="H17" s="211" t="str">
        <f t="shared" si="1"/>
        <v>N/A</v>
      </c>
      <c r="I17" s="18"/>
      <c r="J17" s="153"/>
      <c r="K17" s="211" t="str">
        <f t="shared" si="2"/>
        <v>N/A</v>
      </c>
      <c r="L17" s="18"/>
      <c r="M17" s="153"/>
      <c r="N17" s="211" t="str">
        <f t="shared" si="3"/>
        <v>N/A</v>
      </c>
      <c r="O17" s="18"/>
      <c r="P17" s="416"/>
    </row>
    <row r="18" spans="1:16" ht="15" customHeight="1" x14ac:dyDescent="0.25">
      <c r="A18" s="38"/>
      <c r="B18" s="102"/>
      <c r="C18" s="57"/>
      <c r="D18" s="57"/>
      <c r="E18" s="104"/>
      <c r="F18" s="18"/>
      <c r="G18" s="153"/>
      <c r="H18" s="211" t="str">
        <f t="shared" si="1"/>
        <v>N/A</v>
      </c>
      <c r="I18" s="18"/>
      <c r="J18" s="153"/>
      <c r="K18" s="211" t="str">
        <f t="shared" si="2"/>
        <v>N/A</v>
      </c>
      <c r="L18" s="18"/>
      <c r="M18" s="153"/>
      <c r="N18" s="211" t="str">
        <f t="shared" si="3"/>
        <v>N/A</v>
      </c>
      <c r="O18" s="18"/>
      <c r="P18" s="416"/>
    </row>
    <row r="19" spans="1:16" ht="15" customHeight="1" x14ac:dyDescent="0.25">
      <c r="A19" s="38"/>
      <c r="B19" s="102"/>
      <c r="C19" s="57"/>
      <c r="D19" s="57"/>
      <c r="E19" s="104"/>
      <c r="F19" s="18"/>
      <c r="G19" s="154"/>
      <c r="H19" s="212" t="str">
        <f t="shared" si="1"/>
        <v>N/A</v>
      </c>
      <c r="I19" s="18"/>
      <c r="J19" s="154"/>
      <c r="K19" s="212" t="str">
        <f t="shared" si="2"/>
        <v>N/A</v>
      </c>
      <c r="L19" s="18"/>
      <c r="M19" s="154"/>
      <c r="N19" s="212" t="str">
        <f t="shared" si="3"/>
        <v>N/A</v>
      </c>
      <c r="O19" s="18"/>
      <c r="P19" s="416"/>
    </row>
    <row r="20" spans="1:16" ht="21" customHeight="1" x14ac:dyDescent="0.25">
      <c r="A20" s="40" t="s">
        <v>43</v>
      </c>
      <c r="B20" s="567" t="str">
        <f>IF(Instructions!$I$50=1,"Total ceiling area, excluding lights, diffusers, and grilles (sq ft)","Total ceiling area, excluding lights, diffusers, and grilles (sq m)")</f>
        <v>Total ceiling area, excluding lights, diffusers, and grilles (sq ft)</v>
      </c>
      <c r="C20" s="568"/>
      <c r="D20" s="568"/>
      <c r="E20" s="568"/>
      <c r="F20" s="21"/>
      <c r="G20" s="155"/>
      <c r="H20" s="156"/>
      <c r="I20" s="21"/>
      <c r="J20" s="155"/>
      <c r="K20" s="156"/>
      <c r="L20" s="21"/>
      <c r="M20" s="155"/>
      <c r="N20" s="156"/>
      <c r="O20" s="21"/>
      <c r="P20" s="417"/>
    </row>
    <row r="21" spans="1:16" ht="21" customHeight="1" x14ac:dyDescent="0.25">
      <c r="A21" s="22"/>
      <c r="B21" s="567" t="str">
        <f>IF(Instructions!$I$50=1,"Area of qualifying material with NRC of 0.70 or higher (sq ft)","Area of qualifying material with NRC of 0.70 or higher (sq m)")</f>
        <v>Area of qualifying material with NRC of 0.70 or higher (sq ft)</v>
      </c>
      <c r="C21" s="568"/>
      <c r="D21" s="568"/>
      <c r="E21" s="568"/>
      <c r="F21" s="23"/>
      <c r="G21" s="155"/>
      <c r="H21" s="98">
        <f>SUMIF(H10:H19,"Yes",G10:G19)</f>
        <v>0</v>
      </c>
      <c r="I21" s="23"/>
      <c r="J21" s="155"/>
      <c r="K21" s="98">
        <f>SUMIF(K10:K19,"Yes",J10:J19)</f>
        <v>0</v>
      </c>
      <c r="L21" s="23"/>
      <c r="M21" s="155"/>
      <c r="N21" s="98">
        <f>SUMIF(N10:N19,"Yes",M10:M19)</f>
        <v>0</v>
      </c>
      <c r="O21" s="23"/>
      <c r="P21" s="418"/>
    </row>
    <row r="22" spans="1:16" s="19" customFormat="1" ht="21" customHeight="1" x14ac:dyDescent="0.25">
      <c r="B22" s="569" t="s">
        <v>204</v>
      </c>
      <c r="C22" s="570"/>
      <c r="D22" s="570"/>
      <c r="E22" s="570"/>
      <c r="F22" s="24"/>
      <c r="G22" s="155"/>
      <c r="H22" s="157" t="str">
        <f>IF(H21&gt;0,IF(AND(H21&gt;=H20,H20&lt;&gt;""),"Yes","No"),"N/A")</f>
        <v>N/A</v>
      </c>
      <c r="I22" s="24"/>
      <c r="J22" s="155"/>
      <c r="K22" s="157" t="str">
        <f>IF(K21&gt;0,IF(AND(K21&gt;=K20,K20&lt;&gt;""),"Yes","No"),"N/A")</f>
        <v>N/A</v>
      </c>
      <c r="L22" s="24"/>
      <c r="M22" s="155"/>
      <c r="N22" s="157" t="str">
        <f>IF(N21&gt;0,IF(AND(N21&gt;=N20,N20&lt;&gt;""),"Yes","No"),"N/A")</f>
        <v>N/A</v>
      </c>
      <c r="O22" s="24"/>
      <c r="P22" s="418"/>
    </row>
    <row r="23" spans="1:16" s="19" customFormat="1" ht="15.75" customHeight="1" x14ac:dyDescent="0.25">
      <c r="A23" s="20"/>
      <c r="B23" s="20"/>
      <c r="C23" s="20"/>
      <c r="D23" s="20"/>
      <c r="E23" s="25"/>
      <c r="F23" s="46"/>
      <c r="G23" s="25"/>
      <c r="H23" s="25"/>
      <c r="I23" s="46"/>
      <c r="J23" s="25"/>
      <c r="K23" s="25"/>
      <c r="L23" s="46"/>
      <c r="M23" s="25"/>
      <c r="N23" s="25"/>
      <c r="O23" s="46"/>
      <c r="P23" s="46"/>
    </row>
    <row r="24" spans="1:16" ht="24.75" customHeight="1" x14ac:dyDescent="0.25"/>
  </sheetData>
  <sheetProtection algorithmName="SHA-512" hashValue="xZhmsT1zclq+zRLV9xZfu+niMh4WYnJRQA93miC6EZ4HqUVB6H+JmmsC3g5tNqQAoAzyEAeRuZEclijG4/j7wQ==" saltValue="HYj99MHo4OW0/sRu3Q/XvA==" spinCount="100000" sheet="1" objects="1" scenarios="1" formatColumns="0" formatRows="0"/>
  <mergeCells count="8">
    <mergeCell ref="B20:E20"/>
    <mergeCell ref="B21:E21"/>
    <mergeCell ref="B22:E22"/>
    <mergeCell ref="B6:E6"/>
    <mergeCell ref="B8:B9"/>
    <mergeCell ref="C8:C9"/>
    <mergeCell ref="D8:D9"/>
    <mergeCell ref="E8:E9"/>
  </mergeCells>
  <pageMargins left="0.7" right="0.7" top="0.75" bottom="0.75" header="0.3" footer="0.3"/>
  <pageSetup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addA">
                <anchor moveWithCells="1">
                  <from>
                    <xdr:col>1</xdr:col>
                    <xdr:colOff>45720</xdr:colOff>
                    <xdr:row>23</xdr:row>
                    <xdr:rowOff>38100</xdr:rowOff>
                  </from>
                  <to>
                    <xdr:col>2</xdr:col>
                    <xdr:colOff>182880</xdr:colOff>
                    <xdr:row>23</xdr:row>
                    <xdr:rowOff>304800</xdr:rowOff>
                  </to>
                </anchor>
              </controlPr>
            </control>
          </mc:Choice>
        </mc:AlternateContent>
        <mc:AlternateContent xmlns:mc="http://schemas.openxmlformats.org/markup-compatibility/2006">
          <mc:Choice Requires="x14">
            <control shapeId="6146" r:id="rId4" name="Button 2">
              <controlPr locked="0" defaultSize="0" print="0" autoFill="0" autoPict="0" macro="[0]!AddSpaceNRC">
                <anchor>
                  <from>
                    <xdr:col>0</xdr:col>
                    <xdr:colOff>182880</xdr:colOff>
                    <xdr:row>6</xdr:row>
                    <xdr:rowOff>7620</xdr:rowOff>
                  </from>
                  <to>
                    <xdr:col>2</xdr:col>
                    <xdr:colOff>106680</xdr:colOff>
                    <xdr:row>6</xdr:row>
                    <xdr:rowOff>297180</xdr:rowOff>
                  </to>
                </anchor>
              </controlPr>
            </control>
          </mc:Choice>
        </mc:AlternateContent>
        <mc:AlternateContent xmlns:mc="http://schemas.openxmlformats.org/markup-compatibility/2006">
          <mc:Choice Requires="x14">
            <control shapeId="6148" r:id="rId5" name="Button 4">
              <controlPr defaultSize="0" print="0" autoFill="0" autoPict="0" macro="[0]!DeleteRow3">
                <anchor moveWithCells="1">
                  <from>
                    <xdr:col>2</xdr:col>
                    <xdr:colOff>266700</xdr:colOff>
                    <xdr:row>23</xdr:row>
                    <xdr:rowOff>30480</xdr:rowOff>
                  </from>
                  <to>
                    <xdr:col>2</xdr:col>
                    <xdr:colOff>1638300</xdr:colOff>
                    <xdr:row>23</xdr:row>
                    <xdr:rowOff>297180</xdr:rowOff>
                  </to>
                </anchor>
              </controlPr>
            </control>
          </mc:Choice>
        </mc:AlternateContent>
        <mc:AlternateContent xmlns:mc="http://schemas.openxmlformats.org/markup-compatibility/2006">
          <mc:Choice Requires="x14">
            <control shapeId="6149" r:id="rId6" name="Button 5">
              <controlPr locked="0" defaultSize="0" print="0" autoFill="0" autoPict="0" macro="[0]!Module4.DeleteSpaceB">
                <anchor>
                  <from>
                    <xdr:col>2</xdr:col>
                    <xdr:colOff>182880</xdr:colOff>
                    <xdr:row>6</xdr:row>
                    <xdr:rowOff>7620</xdr:rowOff>
                  </from>
                  <to>
                    <xdr:col>2</xdr:col>
                    <xdr:colOff>1562100</xdr:colOff>
                    <xdr:row>6</xdr:row>
                    <xdr:rowOff>297180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U22"/>
  <sheetViews>
    <sheetView showGridLines="0" zoomScale="90" zoomScaleNormal="90" zoomScalePageLayoutView="90" workbookViewId="0">
      <selection activeCell="B9" sqref="B9"/>
    </sheetView>
  </sheetViews>
  <sheetFormatPr defaultColWidth="9.109375" defaultRowHeight="13.8" x14ac:dyDescent="0.25"/>
  <cols>
    <col min="1" max="1" width="2.6640625" style="220" customWidth="1"/>
    <col min="2" max="2" width="18.6640625" style="220" customWidth="1"/>
    <col min="3" max="3" width="52.6640625" style="220" customWidth="1"/>
    <col min="4" max="4" width="14.6640625" style="220" customWidth="1"/>
    <col min="5" max="5" width="24.6640625" style="220" customWidth="1"/>
    <col min="6" max="6" width="14.6640625" style="220" customWidth="1"/>
    <col min="7" max="7" width="6.6640625" style="220" customWidth="1"/>
    <col min="8" max="8" width="8.6640625" style="220" customWidth="1"/>
    <col min="9" max="10" width="14.6640625" style="220" customWidth="1"/>
    <col min="11" max="16384" width="9.109375" style="220"/>
  </cols>
  <sheetData>
    <row r="1" spans="1:21" s="63" customFormat="1" ht="13.2" x14ac:dyDescent="0.25">
      <c r="A1" s="62"/>
      <c r="B1" s="62"/>
      <c r="C1" s="62"/>
      <c r="D1" s="62"/>
      <c r="E1" s="62"/>
      <c r="F1" s="62"/>
      <c r="G1" s="62"/>
      <c r="H1" s="62"/>
      <c r="I1" s="62"/>
      <c r="J1" s="62"/>
      <c r="K1" s="67"/>
      <c r="L1" s="213"/>
      <c r="M1" s="67"/>
      <c r="N1" s="67"/>
      <c r="O1" s="214"/>
      <c r="P1" s="67"/>
      <c r="Q1" s="67"/>
      <c r="R1" s="67"/>
      <c r="S1" s="67"/>
      <c r="T1" s="67"/>
      <c r="U1" s="67"/>
    </row>
    <row r="2" spans="1:21" s="63" customFormat="1" ht="25.2" x14ac:dyDescent="0.6">
      <c r="A2" s="62"/>
      <c r="B2" s="64" t="s">
        <v>226</v>
      </c>
      <c r="C2" s="65"/>
      <c r="D2" s="65"/>
      <c r="E2" s="65"/>
      <c r="F2" s="65"/>
      <c r="G2" s="65"/>
      <c r="H2" s="65"/>
      <c r="I2" s="65"/>
      <c r="J2" s="65"/>
      <c r="K2" s="215"/>
      <c r="L2" s="216"/>
      <c r="M2" s="215"/>
      <c r="N2" s="217"/>
      <c r="O2" s="218"/>
    </row>
    <row r="3" spans="1:21" s="63" customFormat="1" ht="15" customHeight="1" x14ac:dyDescent="0.25">
      <c r="A3" s="62"/>
      <c r="B3" s="219" t="s">
        <v>197</v>
      </c>
      <c r="C3" s="65"/>
      <c r="D3" s="65"/>
      <c r="E3" s="65"/>
      <c r="F3" s="65"/>
      <c r="G3" s="65"/>
      <c r="H3" s="65"/>
      <c r="I3" s="65"/>
      <c r="J3" s="65"/>
      <c r="K3" s="215"/>
      <c r="L3" s="216"/>
      <c r="M3" s="215"/>
      <c r="N3" s="217"/>
      <c r="O3" s="218"/>
    </row>
    <row r="4" spans="1:21" s="63" customFormat="1" ht="13.2" x14ac:dyDescent="0.25">
      <c r="A4" s="62"/>
      <c r="B4" s="62"/>
      <c r="C4" s="62"/>
      <c r="D4" s="62"/>
      <c r="E4" s="62"/>
      <c r="F4" s="62"/>
      <c r="G4" s="62"/>
      <c r="H4" s="62"/>
      <c r="I4" s="62"/>
      <c r="J4" s="62"/>
      <c r="K4" s="67"/>
      <c r="L4" s="213"/>
      <c r="M4" s="67"/>
      <c r="N4" s="67"/>
      <c r="O4" s="67"/>
    </row>
    <row r="5" spans="1:21" s="67" customFormat="1" ht="20.25" customHeight="1" x14ac:dyDescent="0.25">
      <c r="L5" s="213"/>
    </row>
    <row r="6" spans="1:21" ht="26.25" customHeight="1" x14ac:dyDescent="0.25">
      <c r="B6" s="581" t="s">
        <v>200</v>
      </c>
      <c r="C6" s="582"/>
      <c r="D6" s="582"/>
      <c r="E6" s="582"/>
      <c r="F6" s="582"/>
      <c r="G6" s="582"/>
      <c r="H6" s="582"/>
      <c r="I6" s="582"/>
      <c r="J6" s="582"/>
    </row>
    <row r="7" spans="1:21" s="63" customFormat="1" ht="53.25" customHeight="1" x14ac:dyDescent="0.25">
      <c r="A7" s="11"/>
      <c r="B7" s="590" t="s">
        <v>2</v>
      </c>
      <c r="C7" s="589" t="s">
        <v>4</v>
      </c>
      <c r="D7" s="587" t="s">
        <v>235</v>
      </c>
      <c r="E7" s="589" t="s">
        <v>236</v>
      </c>
      <c r="F7" s="589" t="s">
        <v>31</v>
      </c>
      <c r="G7" s="591" t="s">
        <v>172</v>
      </c>
      <c r="H7" s="592"/>
      <c r="I7" s="587" t="s">
        <v>166</v>
      </c>
      <c r="J7" s="583" t="s">
        <v>173</v>
      </c>
    </row>
    <row r="8" spans="1:21" s="63" customFormat="1" ht="47.25" customHeight="1" x14ac:dyDescent="0.25">
      <c r="A8" s="12"/>
      <c r="B8" s="590"/>
      <c r="C8" s="589"/>
      <c r="D8" s="588"/>
      <c r="E8" s="589"/>
      <c r="F8" s="589"/>
      <c r="G8" s="593"/>
      <c r="H8" s="594"/>
      <c r="I8" s="588"/>
      <c r="J8" s="584"/>
    </row>
    <row r="9" spans="1:21" s="63" customFormat="1" ht="15" customHeight="1" x14ac:dyDescent="0.25">
      <c r="A9" s="38">
        <f t="shared" ref="A9:A16" si="0">IF(B9&gt;=0,0,1)</f>
        <v>0</v>
      </c>
      <c r="B9" s="75"/>
      <c r="C9" s="158"/>
      <c r="D9" s="158"/>
      <c r="E9" s="158"/>
      <c r="F9" s="158"/>
      <c r="G9" s="222" t="str">
        <f t="shared" ref="G9:G18" si="1">IF(F9&lt;&gt;"",IF(H9=0,"",IF(F9="PI","&gt;","&lt;")),"")</f>
        <v/>
      </c>
      <c r="H9" s="223" t="str">
        <f>IF(OR(ISBLANK(F9),ISBLANK(E9)),"",SUMIFS(Assumptions!$H$176:$H$189,Assumptions!$C$176:$C$189,D9,Assumptions!$D$176:$D$189,E9,Assumptions!$F$176:$F$189,F9))</f>
        <v/>
      </c>
      <c r="I9" s="159"/>
      <c r="J9" s="82" t="str">
        <f t="shared" ref="J9:J18" si="2">IF(I9&lt;&gt;"",IF(F9="PI",IF(I9&gt;=H9,"Yes","No"),IF(I9&lt;=H9,"Yes","No")),"N/A")</f>
        <v>N/A</v>
      </c>
    </row>
    <row r="10" spans="1:21" ht="15" customHeight="1" x14ac:dyDescent="0.25">
      <c r="A10" s="38">
        <f t="shared" si="0"/>
        <v>0</v>
      </c>
      <c r="B10" s="77"/>
      <c r="C10" s="160"/>
      <c r="D10" s="160"/>
      <c r="E10" s="161"/>
      <c r="F10" s="160"/>
      <c r="G10" s="222" t="str">
        <f t="shared" si="1"/>
        <v/>
      </c>
      <c r="H10" s="224" t="str">
        <f>IF(OR(ISBLANK(F10),ISBLANK(E10)),"",SUMIFS(Assumptions!$H$176:$H$189,Assumptions!$C$176:$C$189,D10,Assumptions!$D$176:$D$189,E10,Assumptions!$F$176:$F$189,F10))</f>
        <v/>
      </c>
      <c r="I10" s="162"/>
      <c r="J10" s="84" t="str">
        <f t="shared" si="2"/>
        <v>N/A</v>
      </c>
    </row>
    <row r="11" spans="1:21" ht="15" customHeight="1" x14ac:dyDescent="0.25">
      <c r="A11" s="38">
        <f t="shared" si="0"/>
        <v>0</v>
      </c>
      <c r="B11" s="77"/>
      <c r="C11" s="160"/>
      <c r="D11" s="160"/>
      <c r="E11" s="161"/>
      <c r="F11" s="160"/>
      <c r="G11" s="222" t="str">
        <f t="shared" si="1"/>
        <v/>
      </c>
      <c r="H11" s="224" t="str">
        <f>IF(OR(ISBLANK(F11),ISBLANK(E11)),"",SUMIFS(Assumptions!$H$176:$H$189,Assumptions!$C$176:$C$189,D11,Assumptions!$D$176:$D$189,E11,Assumptions!$F$176:$F$189,F11))</f>
        <v/>
      </c>
      <c r="I11" s="162"/>
      <c r="J11" s="84" t="str">
        <f t="shared" si="2"/>
        <v>N/A</v>
      </c>
    </row>
    <row r="12" spans="1:21" ht="15" customHeight="1" x14ac:dyDescent="0.25">
      <c r="A12" s="38">
        <f t="shared" si="0"/>
        <v>0</v>
      </c>
      <c r="B12" s="77"/>
      <c r="C12" s="160"/>
      <c r="D12" s="160"/>
      <c r="E12" s="161"/>
      <c r="F12" s="160"/>
      <c r="G12" s="222" t="str">
        <f t="shared" si="1"/>
        <v/>
      </c>
      <c r="H12" s="224" t="str">
        <f>IF(OR(ISBLANK(F12),ISBLANK(E12)),"",SUMIFS(Assumptions!$H$176:$H$189,Assumptions!$C$176:$C$189,D12,Assumptions!$D$176:$D$189,E12,Assumptions!$F$176:$F$189,F12))</f>
        <v/>
      </c>
      <c r="I12" s="162"/>
      <c r="J12" s="84" t="str">
        <f t="shared" si="2"/>
        <v>N/A</v>
      </c>
    </row>
    <row r="13" spans="1:21" ht="15" customHeight="1" x14ac:dyDescent="0.25">
      <c r="A13" s="38">
        <f t="shared" si="0"/>
        <v>0</v>
      </c>
      <c r="B13" s="77"/>
      <c r="C13" s="160"/>
      <c r="D13" s="160"/>
      <c r="E13" s="161"/>
      <c r="F13" s="160"/>
      <c r="G13" s="222" t="str">
        <f t="shared" si="1"/>
        <v/>
      </c>
      <c r="H13" s="224" t="str">
        <f>IF(OR(ISBLANK(F13),ISBLANK(E13)),"",SUMIFS(Assumptions!$H$176:$H$189,Assumptions!$C$176:$C$189,D13,Assumptions!$D$176:$D$189,E13,Assumptions!$F$176:$F$189,F13))</f>
        <v/>
      </c>
      <c r="I13" s="162"/>
      <c r="J13" s="84" t="str">
        <f t="shared" si="2"/>
        <v>N/A</v>
      </c>
    </row>
    <row r="14" spans="1:21" ht="15" customHeight="1" x14ac:dyDescent="0.25">
      <c r="A14" s="38">
        <f t="shared" si="0"/>
        <v>0</v>
      </c>
      <c r="B14" s="77"/>
      <c r="C14" s="160"/>
      <c r="D14" s="160"/>
      <c r="E14" s="161"/>
      <c r="F14" s="160"/>
      <c r="G14" s="222" t="str">
        <f t="shared" si="1"/>
        <v/>
      </c>
      <c r="H14" s="224" t="str">
        <f>IF(OR(ISBLANK(F14),ISBLANK(E14)),"",SUMIFS(Assumptions!$H$176:$H$189,Assumptions!$C$176:$C$189,D14,Assumptions!$D$176:$D$189,E14,Assumptions!$F$176:$F$189,F14))</f>
        <v/>
      </c>
      <c r="I14" s="162"/>
      <c r="J14" s="84" t="str">
        <f t="shared" si="2"/>
        <v>N/A</v>
      </c>
    </row>
    <row r="15" spans="1:21" ht="15" customHeight="1" x14ac:dyDescent="0.25">
      <c r="A15" s="38">
        <f t="shared" si="0"/>
        <v>0</v>
      </c>
      <c r="B15" s="77"/>
      <c r="C15" s="160"/>
      <c r="D15" s="160"/>
      <c r="E15" s="161"/>
      <c r="F15" s="160"/>
      <c r="G15" s="222" t="str">
        <f t="shared" si="1"/>
        <v/>
      </c>
      <c r="H15" s="224" t="str">
        <f>IF(OR(ISBLANK(F15),ISBLANK(E15)),"",SUMIFS(Assumptions!$H$176:$H$189,Assumptions!$C$176:$C$189,D15,Assumptions!$D$176:$D$189,E15,Assumptions!$F$176:$F$189,F15))</f>
        <v/>
      </c>
      <c r="I15" s="162"/>
      <c r="J15" s="84" t="str">
        <f t="shared" si="2"/>
        <v>N/A</v>
      </c>
    </row>
    <row r="16" spans="1:21" ht="15" customHeight="1" x14ac:dyDescent="0.25">
      <c r="A16" s="38">
        <f t="shared" si="0"/>
        <v>0</v>
      </c>
      <c r="B16" s="77"/>
      <c r="C16" s="160"/>
      <c r="D16" s="160"/>
      <c r="E16" s="161"/>
      <c r="F16" s="160"/>
      <c r="G16" s="222" t="str">
        <f t="shared" si="1"/>
        <v/>
      </c>
      <c r="H16" s="224" t="str">
        <f>IF(OR(ISBLANK(F16),ISBLANK(E16)),"",SUMIFS(Assumptions!$H$176:$H$189,Assumptions!$C$176:$C$189,D16,Assumptions!$D$176:$D$189,E16,Assumptions!$F$176:$F$189,F16))</f>
        <v/>
      </c>
      <c r="I16" s="162"/>
      <c r="J16" s="84" t="str">
        <f t="shared" si="2"/>
        <v>N/A</v>
      </c>
    </row>
    <row r="17" spans="1:10" ht="15" customHeight="1" x14ac:dyDescent="0.25">
      <c r="A17" s="38"/>
      <c r="B17" s="77"/>
      <c r="C17" s="160"/>
      <c r="D17" s="160"/>
      <c r="E17" s="161"/>
      <c r="F17" s="160"/>
      <c r="G17" s="222" t="str">
        <f t="shared" si="1"/>
        <v/>
      </c>
      <c r="H17" s="225" t="str">
        <f>IF(OR(ISBLANK(F17),ISBLANK(E17)),"",SUMIFS(Assumptions!$H$176:$H$189,Assumptions!$C$176:$C$189,D17,Assumptions!$D$176:$D$189,E17,Assumptions!$F$176:$F$189,F17))</f>
        <v/>
      </c>
      <c r="I17" s="162"/>
      <c r="J17" s="84" t="str">
        <f t="shared" si="2"/>
        <v>N/A</v>
      </c>
    </row>
    <row r="18" spans="1:10" ht="15" customHeight="1" x14ac:dyDescent="0.25">
      <c r="A18" s="38"/>
      <c r="B18" s="77"/>
      <c r="C18" s="160"/>
      <c r="D18" s="160"/>
      <c r="E18" s="161"/>
      <c r="F18" s="160"/>
      <c r="G18" s="222" t="str">
        <f t="shared" si="1"/>
        <v/>
      </c>
      <c r="H18" s="226" t="str">
        <f>IF(OR(ISBLANK(F18),ISBLANK(E18)),"",SUMIFS(Assumptions!$H$176:$H$189,Assumptions!$C$176:$C$189,D18,Assumptions!$D$176:$D$189,E18,Assumptions!$F$176:$F$189,F18))</f>
        <v/>
      </c>
      <c r="I18" s="162"/>
      <c r="J18" s="86" t="str">
        <f t="shared" si="2"/>
        <v>N/A</v>
      </c>
    </row>
    <row r="19" spans="1:10" s="227" customFormat="1" ht="21" customHeight="1" x14ac:dyDescent="0.25">
      <c r="A19" s="39" t="s">
        <v>43</v>
      </c>
      <c r="B19" s="585" t="s">
        <v>196</v>
      </c>
      <c r="C19" s="586"/>
      <c r="D19" s="586"/>
      <c r="E19" s="586"/>
      <c r="F19" s="586"/>
      <c r="G19" s="586"/>
      <c r="H19" s="586"/>
      <c r="I19" s="586"/>
      <c r="J19" s="163" t="str">
        <f>IF(COUNTIF(J9:J18,"Yes"),IF(COUNTIF(J9:J18,"No"),"No","Yes"),"N/A")</f>
        <v>N/A</v>
      </c>
    </row>
    <row r="20" spans="1:10" s="227" customFormat="1" ht="15" customHeight="1" x14ac:dyDescent="0.25">
      <c r="B20" s="579"/>
      <c r="C20" s="579"/>
      <c r="D20" s="579"/>
      <c r="E20" s="579"/>
      <c r="F20" s="579"/>
      <c r="G20" s="228"/>
      <c r="H20" s="580"/>
      <c r="I20" s="580"/>
      <c r="J20" s="229"/>
    </row>
    <row r="21" spans="1:10" s="63" customFormat="1" ht="24" customHeight="1" x14ac:dyDescent="0.25">
      <c r="B21" s="230"/>
      <c r="C21" s="230"/>
      <c r="D21" s="230"/>
      <c r="E21" s="230"/>
      <c r="F21" s="230"/>
      <c r="G21" s="230"/>
      <c r="H21" s="230"/>
      <c r="I21" s="230"/>
      <c r="J21" s="230"/>
    </row>
    <row r="22" spans="1:10" s="227" customFormat="1" ht="21.75" customHeight="1" x14ac:dyDescent="0.25">
      <c r="A22" s="231"/>
      <c r="B22" s="231"/>
      <c r="C22" s="231"/>
      <c r="D22" s="231"/>
      <c r="E22" s="231"/>
      <c r="F22" s="231"/>
      <c r="G22" s="231"/>
      <c r="H22" s="231"/>
      <c r="I22" s="231"/>
      <c r="J22" s="231"/>
    </row>
  </sheetData>
  <sheetProtection algorithmName="SHA-512" hashValue="682t9khxcyqcTQZAHs2u7xSqbCmYTXdj1m+XMzs7ZgUuU9J2leKXJghC0lE4LUbYljf2ekjyihLg+7kc8LwEtQ==" saltValue="Z1n4pXyz+BskiH5p26xVrQ==" spinCount="100000" sheet="1" objects="1" scenarios="1" formatColumns="0" formatRows="0"/>
  <mergeCells count="12">
    <mergeCell ref="B20:F20"/>
    <mergeCell ref="H20:I20"/>
    <mergeCell ref="B6:J6"/>
    <mergeCell ref="J7:J8"/>
    <mergeCell ref="B19:I19"/>
    <mergeCell ref="D7:D8"/>
    <mergeCell ref="F7:F8"/>
    <mergeCell ref="E7:E8"/>
    <mergeCell ref="B7:B8"/>
    <mergeCell ref="C7:C8"/>
    <mergeCell ref="I7:I8"/>
    <mergeCell ref="G7:H8"/>
  </mergeCells>
  <dataValidations count="4">
    <dataValidation type="list" allowBlank="1" showInputMessage="1" showErrorMessage="1" sqref="D9:D18" xr:uid="{00000000-0002-0000-0700-000000000000}">
      <formula1>"Enclosed, Open"</formula1>
    </dataValidation>
    <dataValidation type="list" allowBlank="1" showInputMessage="1" showErrorMessage="1" sqref="F9:F18" xr:uid="{00000000-0002-0000-0700-000001000000}">
      <formula1>"PI, AI,STI,SII"</formula1>
    </dataValidation>
    <dataValidation type="list" allowBlank="1" showInputMessage="1" showErrorMessage="1" sqref="E9:E18" xr:uid="{00000000-0002-0000-0700-000002000000}">
      <formula1>IF(D9="Enclosed",Enclosed,IF(D9="Open",Open))</formula1>
    </dataValidation>
    <dataValidation type="list" allowBlank="1" showInputMessage="1" showErrorMessage="1" sqref="C9:C18" xr:uid="{00000000-0002-0000-0700-000003000000}">
      <formula1>SoundType</formula1>
    </dataValidation>
  </dataValidations>
  <pageMargins left="0.7" right="0.7" top="0.75" bottom="0.75" header="0.3" footer="0.3"/>
  <pageSetup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addA">
                <anchor moveWithCells="1">
                  <from>
                    <xdr:col>1</xdr:col>
                    <xdr:colOff>0</xdr:colOff>
                    <xdr:row>20</xdr:row>
                    <xdr:rowOff>38100</xdr:rowOff>
                  </from>
                  <to>
                    <xdr:col>2</xdr:col>
                    <xdr:colOff>121920</xdr:colOff>
                    <xdr:row>21</xdr:row>
                    <xdr:rowOff>0</xdr:rowOff>
                  </to>
                </anchor>
              </controlPr>
            </control>
          </mc:Choice>
        </mc:AlternateContent>
        <mc:AlternateContent xmlns:mc="http://schemas.openxmlformats.org/markup-compatibility/2006">
          <mc:Choice Requires="x14">
            <control shapeId="5128" r:id="rId4" name="Button 8">
              <controlPr defaultSize="0" print="0" autoFill="0" autoPict="0" macro="[0]!DeleteRow2">
                <anchor moveWithCells="1">
                  <from>
                    <xdr:col>2</xdr:col>
                    <xdr:colOff>182880</xdr:colOff>
                    <xdr:row>20</xdr:row>
                    <xdr:rowOff>38100</xdr:rowOff>
                  </from>
                  <to>
                    <xdr:col>2</xdr:col>
                    <xdr:colOff>1554480</xdr:colOff>
                    <xdr:row>21</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V26"/>
  <sheetViews>
    <sheetView showGridLines="0" zoomScale="90" zoomScaleNormal="90" zoomScalePageLayoutView="70" workbookViewId="0">
      <selection activeCell="B11" sqref="B11"/>
    </sheetView>
  </sheetViews>
  <sheetFormatPr defaultColWidth="9.109375" defaultRowHeight="13.2" x14ac:dyDescent="0.25"/>
  <cols>
    <col min="1" max="1" width="2.88671875" style="4" customWidth="1"/>
    <col min="2" max="2" width="18.6640625" style="4" customWidth="1"/>
    <col min="3" max="4" width="24.6640625" style="4" customWidth="1"/>
    <col min="5" max="5" width="14.109375" style="4" customWidth="1"/>
    <col min="6" max="6" width="0.21875" style="4" hidden="1" customWidth="1"/>
    <col min="7" max="7" width="10.88671875" style="4" hidden="1" customWidth="1"/>
    <col min="8" max="8" width="12.88671875" style="4" hidden="1" customWidth="1"/>
    <col min="9" max="9" width="8.21875" style="4" hidden="1" customWidth="1"/>
    <col min="10" max="10" width="14.6640625" style="4" customWidth="1"/>
    <col min="11" max="11" width="18.6640625" style="4" customWidth="1"/>
    <col min="12" max="12" width="2.6640625" style="4" customWidth="1"/>
    <col min="13" max="13" width="10.88671875" style="4" customWidth="1"/>
    <col min="14" max="14" width="12.88671875" style="4" customWidth="1"/>
    <col min="15" max="15" width="8.21875" style="4" customWidth="1"/>
    <col min="16" max="16" width="5.44140625" style="2" customWidth="1"/>
    <col min="17" max="16384" width="9.109375" style="4"/>
  </cols>
  <sheetData>
    <row r="1" spans="1:22" x14ac:dyDescent="0.25">
      <c r="A1" s="1"/>
      <c r="B1" s="1"/>
      <c r="C1" s="1"/>
      <c r="D1" s="1"/>
      <c r="E1" s="1"/>
      <c r="F1" s="1"/>
      <c r="G1" s="1"/>
      <c r="H1" s="1"/>
      <c r="I1" s="1"/>
      <c r="J1" s="1"/>
      <c r="K1" s="1"/>
      <c r="L1" s="1"/>
      <c r="M1" s="1"/>
      <c r="N1" s="1"/>
      <c r="O1" s="1"/>
    </row>
    <row r="2" spans="1:22" ht="25.2" x14ac:dyDescent="0.6">
      <c r="A2" s="1"/>
      <c r="B2" s="45" t="s">
        <v>227</v>
      </c>
      <c r="C2" s="1"/>
      <c r="D2" s="1"/>
      <c r="E2" s="1"/>
      <c r="F2" s="1"/>
      <c r="G2" s="1"/>
      <c r="H2" s="1"/>
      <c r="I2" s="1"/>
      <c r="J2" s="1"/>
      <c r="K2" s="1"/>
      <c r="L2" s="1"/>
      <c r="M2" s="1"/>
      <c r="N2" s="1"/>
      <c r="O2" s="1"/>
      <c r="P2" s="419"/>
    </row>
    <row r="3" spans="1:22" ht="15" customHeight="1" x14ac:dyDescent="0.25">
      <c r="A3" s="1"/>
      <c r="B3" s="165" t="s">
        <v>197</v>
      </c>
      <c r="C3" s="6"/>
      <c r="D3" s="6"/>
      <c r="E3" s="6"/>
      <c r="F3" s="6"/>
      <c r="G3" s="6"/>
      <c r="H3" s="6"/>
      <c r="I3" s="6"/>
      <c r="J3" s="6"/>
      <c r="K3" s="6"/>
      <c r="L3" s="6"/>
      <c r="M3" s="6"/>
      <c r="N3" s="6"/>
      <c r="O3" s="6"/>
      <c r="P3" s="414"/>
      <c r="R3" s="8"/>
      <c r="S3" s="36"/>
      <c r="T3" s="8"/>
      <c r="U3" s="37"/>
      <c r="V3" s="9"/>
    </row>
    <row r="4" spans="1:22" x14ac:dyDescent="0.25">
      <c r="A4" s="1"/>
      <c r="B4" s="1"/>
      <c r="C4" s="1"/>
      <c r="D4" s="1"/>
      <c r="E4" s="1"/>
      <c r="F4" s="1"/>
      <c r="G4" s="1"/>
      <c r="H4" s="1"/>
      <c r="I4" s="1"/>
      <c r="J4" s="1"/>
      <c r="K4" s="1"/>
      <c r="L4" s="1"/>
      <c r="M4" s="1"/>
      <c r="N4" s="1"/>
      <c r="O4" s="1"/>
    </row>
    <row r="5" spans="1:22" ht="21" customHeight="1" x14ac:dyDescent="0.25">
      <c r="B5" s="26"/>
      <c r="C5" s="26"/>
      <c r="D5" s="26"/>
      <c r="E5" s="26"/>
      <c r="F5" s="26"/>
      <c r="G5" s="26"/>
      <c r="H5" s="26"/>
      <c r="I5" s="26"/>
      <c r="J5" s="26"/>
      <c r="K5" s="26"/>
      <c r="L5" s="26"/>
      <c r="M5" s="26"/>
      <c r="N5" s="26"/>
      <c r="O5" s="26"/>
    </row>
    <row r="6" spans="1:22" ht="46.5" customHeight="1" x14ac:dyDescent="0.25">
      <c r="B6" s="596" t="s">
        <v>195</v>
      </c>
      <c r="C6" s="597"/>
      <c r="D6" s="597"/>
      <c r="E6" s="597"/>
      <c r="F6" s="26"/>
      <c r="G6" s="26"/>
      <c r="H6" s="26"/>
      <c r="I6" s="26"/>
      <c r="J6" s="26"/>
      <c r="K6" s="26"/>
      <c r="L6" s="26"/>
      <c r="M6" s="26"/>
      <c r="N6" s="26"/>
      <c r="O6" s="26"/>
    </row>
    <row r="7" spans="1:22" ht="30.75" customHeight="1" x14ac:dyDescent="0.25">
      <c r="B7" s="202"/>
      <c r="C7" s="164"/>
      <c r="D7" s="164"/>
      <c r="E7" s="164"/>
      <c r="F7" s="26"/>
      <c r="G7" s="408">
        <v>0</v>
      </c>
      <c r="H7" s="26"/>
      <c r="I7" s="26"/>
      <c r="J7" s="408">
        <v>0</v>
      </c>
      <c r="K7" s="26"/>
      <c r="L7" s="26"/>
      <c r="M7" s="408">
        <v>0</v>
      </c>
      <c r="N7" s="26"/>
      <c r="O7" s="26"/>
    </row>
    <row r="8" spans="1:22" ht="21" customHeight="1" x14ac:dyDescent="0.25">
      <c r="B8" s="604" t="s">
        <v>177</v>
      </c>
      <c r="C8" s="607" t="s">
        <v>178</v>
      </c>
      <c r="D8" s="607" t="s">
        <v>181</v>
      </c>
      <c r="E8" s="610" t="s">
        <v>201</v>
      </c>
      <c r="F8" s="27"/>
      <c r="G8" s="171" t="s">
        <v>175</v>
      </c>
      <c r="H8" s="173"/>
      <c r="I8" s="27"/>
      <c r="J8" s="171" t="s">
        <v>175</v>
      </c>
      <c r="K8" s="173"/>
      <c r="L8" s="27"/>
      <c r="M8" s="171" t="s">
        <v>175</v>
      </c>
      <c r="N8" s="173"/>
      <c r="O8" s="27"/>
      <c r="P8" s="595"/>
      <c r="Q8" s="19"/>
    </row>
    <row r="9" spans="1:22" ht="21" customHeight="1" x14ac:dyDescent="0.25">
      <c r="B9" s="605"/>
      <c r="C9" s="608"/>
      <c r="D9" s="608"/>
      <c r="E9" s="611"/>
      <c r="F9" s="28"/>
      <c r="G9" s="172" t="s">
        <v>32</v>
      </c>
      <c r="H9" s="166"/>
      <c r="I9" s="28"/>
      <c r="J9" s="172" t="s">
        <v>32</v>
      </c>
      <c r="K9" s="166"/>
      <c r="L9" s="28"/>
      <c r="M9" s="172" t="s">
        <v>32</v>
      </c>
      <c r="N9" s="166"/>
      <c r="O9" s="28"/>
      <c r="P9" s="595"/>
      <c r="Q9" s="19"/>
    </row>
    <row r="10" spans="1:22" ht="40.5" customHeight="1" x14ac:dyDescent="0.25">
      <c r="B10" s="606"/>
      <c r="C10" s="609"/>
      <c r="D10" s="609"/>
      <c r="E10" s="612"/>
      <c r="F10" s="28"/>
      <c r="G10" s="60" t="str">
        <f>CONCATENATE("Surface Area 
",IF(Instructions!$I$50=1,"(sq ft)","(sq m)"))</f>
        <v>Surface Area 
(sq ft)</v>
      </c>
      <c r="H10" s="170" t="s">
        <v>179</v>
      </c>
      <c r="I10" s="28"/>
      <c r="J10" s="60" t="str">
        <f>CONCATENATE("Surface Area 
",IF(Instructions!$I$50=1,"(sq ft)","(sq m)"))</f>
        <v>Surface Area 
(sq ft)</v>
      </c>
      <c r="K10" s="170" t="s">
        <v>179</v>
      </c>
      <c r="L10" s="28"/>
      <c r="M10" s="60" t="str">
        <f>CONCATENATE("Surface Area 
",IF(Instructions!$I$50=1,"(sq ft)","(sq m)"))</f>
        <v>Surface Area 
(sq ft)</v>
      </c>
      <c r="N10" s="170" t="s">
        <v>179</v>
      </c>
      <c r="O10" s="28"/>
      <c r="P10" s="416"/>
      <c r="Q10" s="19"/>
    </row>
    <row r="11" spans="1:22" ht="15" customHeight="1" x14ac:dyDescent="0.25">
      <c r="A11" s="38">
        <f t="shared" ref="A11:A18" si="0">IF(B11&gt;=0,0,1)</f>
        <v>0</v>
      </c>
      <c r="B11" s="56"/>
      <c r="C11" s="55"/>
      <c r="D11" s="55"/>
      <c r="E11" s="120"/>
      <c r="F11" s="47"/>
      <c r="G11" s="174"/>
      <c r="H11" s="167" t="str">
        <f>IF(G11&gt;0,G11*$E11,"")</f>
        <v/>
      </c>
      <c r="I11" s="47"/>
      <c r="J11" s="174"/>
      <c r="K11" s="167" t="str">
        <f>IF(J11&gt;0,J11*$E11,"")</f>
        <v/>
      </c>
      <c r="L11" s="47"/>
      <c r="M11" s="174"/>
      <c r="N11" s="167" t="str">
        <f>IF(M11&gt;0,M11*$E11,"")</f>
        <v/>
      </c>
      <c r="O11" s="47"/>
      <c r="P11" s="416"/>
      <c r="Q11" s="19"/>
    </row>
    <row r="12" spans="1:22" ht="15" customHeight="1" x14ac:dyDescent="0.25">
      <c r="A12" s="38">
        <f t="shared" si="0"/>
        <v>0</v>
      </c>
      <c r="B12" s="102"/>
      <c r="C12" s="57"/>
      <c r="D12" s="57"/>
      <c r="E12" s="121"/>
      <c r="F12" s="47"/>
      <c r="G12" s="175"/>
      <c r="H12" s="168" t="str">
        <f t="shared" ref="H12:H20" si="1">IF(G12&gt;0,G12*$E12,"")</f>
        <v/>
      </c>
      <c r="I12" s="47"/>
      <c r="J12" s="175"/>
      <c r="K12" s="168" t="str">
        <f t="shared" ref="K12:K20" si="2">IF(J12&gt;0,J12*$E12,"")</f>
        <v/>
      </c>
      <c r="L12" s="47"/>
      <c r="M12" s="175"/>
      <c r="N12" s="168" t="str">
        <f t="shared" ref="N12:N20" si="3">IF(M12&gt;0,M12*$E12,"")</f>
        <v/>
      </c>
      <c r="O12" s="47"/>
      <c r="P12" s="416"/>
      <c r="Q12" s="19"/>
    </row>
    <row r="13" spans="1:22" ht="15" customHeight="1" x14ac:dyDescent="0.25">
      <c r="A13" s="38">
        <f t="shared" si="0"/>
        <v>0</v>
      </c>
      <c r="B13" s="102"/>
      <c r="C13" s="57"/>
      <c r="D13" s="57"/>
      <c r="E13" s="121"/>
      <c r="F13" s="47"/>
      <c r="G13" s="175"/>
      <c r="H13" s="168" t="str">
        <f t="shared" si="1"/>
        <v/>
      </c>
      <c r="I13" s="47"/>
      <c r="J13" s="175"/>
      <c r="K13" s="168" t="str">
        <f t="shared" si="2"/>
        <v/>
      </c>
      <c r="L13" s="47"/>
      <c r="M13" s="175"/>
      <c r="N13" s="168" t="str">
        <f t="shared" si="3"/>
        <v/>
      </c>
      <c r="O13" s="47"/>
      <c r="P13" s="416"/>
      <c r="Q13" s="19"/>
    </row>
    <row r="14" spans="1:22" ht="15" customHeight="1" x14ac:dyDescent="0.25">
      <c r="A14" s="38">
        <f t="shared" si="0"/>
        <v>0</v>
      </c>
      <c r="B14" s="102"/>
      <c r="C14" s="57"/>
      <c r="D14" s="57"/>
      <c r="E14" s="121"/>
      <c r="F14" s="47"/>
      <c r="G14" s="175"/>
      <c r="H14" s="168" t="str">
        <f t="shared" si="1"/>
        <v/>
      </c>
      <c r="I14" s="47"/>
      <c r="J14" s="175"/>
      <c r="K14" s="168" t="str">
        <f t="shared" si="2"/>
        <v/>
      </c>
      <c r="L14" s="47"/>
      <c r="M14" s="175"/>
      <c r="N14" s="168" t="str">
        <f t="shared" si="3"/>
        <v/>
      </c>
      <c r="O14" s="47"/>
      <c r="P14" s="416"/>
      <c r="Q14" s="19"/>
    </row>
    <row r="15" spans="1:22" ht="15" customHeight="1" x14ac:dyDescent="0.25">
      <c r="A15" s="38">
        <f t="shared" si="0"/>
        <v>0</v>
      </c>
      <c r="B15" s="102"/>
      <c r="C15" s="57"/>
      <c r="D15" s="57"/>
      <c r="E15" s="121"/>
      <c r="F15" s="47"/>
      <c r="G15" s="175"/>
      <c r="H15" s="168" t="str">
        <f t="shared" si="1"/>
        <v/>
      </c>
      <c r="I15" s="47"/>
      <c r="J15" s="175"/>
      <c r="K15" s="168" t="str">
        <f t="shared" si="2"/>
        <v/>
      </c>
      <c r="L15" s="47"/>
      <c r="M15" s="175"/>
      <c r="N15" s="168" t="str">
        <f t="shared" si="3"/>
        <v/>
      </c>
      <c r="O15" s="47"/>
      <c r="P15" s="416"/>
      <c r="Q15" s="19"/>
    </row>
    <row r="16" spans="1:22" ht="15" customHeight="1" x14ac:dyDescent="0.25">
      <c r="A16" s="38">
        <f t="shared" si="0"/>
        <v>0</v>
      </c>
      <c r="B16" s="102"/>
      <c r="C16" s="57"/>
      <c r="D16" s="57"/>
      <c r="E16" s="121"/>
      <c r="F16" s="47"/>
      <c r="G16" s="175"/>
      <c r="H16" s="168" t="str">
        <f t="shared" si="1"/>
        <v/>
      </c>
      <c r="I16" s="47"/>
      <c r="J16" s="175"/>
      <c r="K16" s="168" t="str">
        <f t="shared" si="2"/>
        <v/>
      </c>
      <c r="L16" s="47"/>
      <c r="M16" s="175"/>
      <c r="N16" s="168" t="str">
        <f t="shared" si="3"/>
        <v/>
      </c>
      <c r="O16" s="47"/>
      <c r="P16" s="416"/>
      <c r="Q16" s="19"/>
    </row>
    <row r="17" spans="1:17" ht="15" customHeight="1" x14ac:dyDescent="0.25">
      <c r="A17" s="38">
        <f t="shared" si="0"/>
        <v>0</v>
      </c>
      <c r="B17" s="102"/>
      <c r="C17" s="57"/>
      <c r="D17" s="57"/>
      <c r="E17" s="121"/>
      <c r="F17" s="47"/>
      <c r="G17" s="175"/>
      <c r="H17" s="168" t="str">
        <f t="shared" si="1"/>
        <v/>
      </c>
      <c r="I17" s="47"/>
      <c r="J17" s="175"/>
      <c r="K17" s="168" t="str">
        <f t="shared" si="2"/>
        <v/>
      </c>
      <c r="L17" s="47"/>
      <c r="M17" s="175"/>
      <c r="N17" s="168" t="str">
        <f t="shared" si="3"/>
        <v/>
      </c>
      <c r="O17" s="47"/>
      <c r="P17" s="416"/>
      <c r="Q17" s="19"/>
    </row>
    <row r="18" spans="1:17" ht="15" customHeight="1" x14ac:dyDescent="0.25">
      <c r="A18" s="38">
        <f t="shared" si="0"/>
        <v>0</v>
      </c>
      <c r="B18" s="102"/>
      <c r="C18" s="57"/>
      <c r="D18" s="57"/>
      <c r="E18" s="121"/>
      <c r="F18" s="47"/>
      <c r="G18" s="175"/>
      <c r="H18" s="168" t="str">
        <f t="shared" si="1"/>
        <v/>
      </c>
      <c r="I18" s="47"/>
      <c r="J18" s="175"/>
      <c r="K18" s="168" t="str">
        <f t="shared" si="2"/>
        <v/>
      </c>
      <c r="L18" s="47"/>
      <c r="M18" s="175"/>
      <c r="N18" s="168" t="str">
        <f t="shared" si="3"/>
        <v/>
      </c>
      <c r="O18" s="47"/>
      <c r="P18" s="416"/>
      <c r="Q18" s="19"/>
    </row>
    <row r="19" spans="1:17" ht="15" customHeight="1" x14ac:dyDescent="0.25">
      <c r="A19" s="38"/>
      <c r="B19" s="102"/>
      <c r="C19" s="57"/>
      <c r="D19" s="57"/>
      <c r="E19" s="121"/>
      <c r="F19" s="47"/>
      <c r="G19" s="175"/>
      <c r="H19" s="168" t="str">
        <f t="shared" si="1"/>
        <v/>
      </c>
      <c r="I19" s="47"/>
      <c r="J19" s="175"/>
      <c r="K19" s="168" t="str">
        <f t="shared" si="2"/>
        <v/>
      </c>
      <c r="L19" s="47"/>
      <c r="M19" s="175"/>
      <c r="N19" s="168" t="str">
        <f t="shared" si="3"/>
        <v/>
      </c>
      <c r="O19" s="47"/>
      <c r="P19" s="417"/>
      <c r="Q19" s="19"/>
    </row>
    <row r="20" spans="1:17" ht="15" customHeight="1" x14ac:dyDescent="0.25">
      <c r="A20" s="38"/>
      <c r="B20" s="122"/>
      <c r="C20" s="58"/>
      <c r="D20" s="58"/>
      <c r="E20" s="123"/>
      <c r="F20" s="48"/>
      <c r="G20" s="176"/>
      <c r="H20" s="169" t="str">
        <f t="shared" si="1"/>
        <v/>
      </c>
      <c r="I20" s="48"/>
      <c r="J20" s="176"/>
      <c r="K20" s="169" t="str">
        <f t="shared" si="2"/>
        <v/>
      </c>
      <c r="L20" s="48"/>
      <c r="M20" s="176"/>
      <c r="N20" s="169" t="str">
        <f t="shared" si="3"/>
        <v/>
      </c>
      <c r="O20" s="48"/>
      <c r="P20" s="418"/>
      <c r="Q20" s="19"/>
    </row>
    <row r="21" spans="1:17" ht="21" customHeight="1" x14ac:dyDescent="0.25">
      <c r="A21" s="41" t="s">
        <v>43</v>
      </c>
      <c r="B21" s="613" t="str">
        <f>CONCATENATE("Total room surface area ",IF(Instructions!$I$50=1,"(sq ft)","(sq m)"))</f>
        <v>Total room surface area (sq ft)</v>
      </c>
      <c r="C21" s="614"/>
      <c r="D21" s="614"/>
      <c r="E21" s="615"/>
      <c r="F21" s="44"/>
      <c r="G21" s="397"/>
      <c r="H21" s="398" t="str">
        <f>IF(ISBLANK(H9),"",SUM(G11:G20))</f>
        <v/>
      </c>
      <c r="I21" s="44"/>
      <c r="J21" s="397"/>
      <c r="K21" s="398" t="str">
        <f>IF(ISBLANK(K9),"",SUM(J11:J20))</f>
        <v/>
      </c>
      <c r="L21" s="44"/>
      <c r="M21" s="397"/>
      <c r="N21" s="398" t="str">
        <f>IF(ISBLANK(N9),"",SUM(M11:M20))</f>
        <v/>
      </c>
      <c r="O21" s="44"/>
      <c r="P21" s="418"/>
      <c r="Q21" s="19"/>
    </row>
    <row r="22" spans="1:17" ht="21" customHeight="1" x14ac:dyDescent="0.25">
      <c r="A22" s="30"/>
      <c r="B22" s="601" t="s">
        <v>180</v>
      </c>
      <c r="C22" s="602"/>
      <c r="D22" s="602"/>
      <c r="E22" s="603"/>
      <c r="F22" s="44"/>
      <c r="G22" s="399"/>
      <c r="H22" s="400" t="str">
        <f>IFERROR(VLOOKUP(H$9,Assumptions!$C$193:$D$212,2,FALSE),"")</f>
        <v/>
      </c>
      <c r="I22" s="44"/>
      <c r="J22" s="399"/>
      <c r="K22" s="400" t="str">
        <f>IFERROR(VLOOKUP(K$9,Assumptions!$C$193:$D$212,2,FALSE),"")</f>
        <v/>
      </c>
      <c r="L22" s="44"/>
      <c r="M22" s="399"/>
      <c r="N22" s="400" t="str">
        <f>IFERROR(VLOOKUP(N$9,Assumptions!$C$193:$D$212,2,FALSE),"")</f>
        <v/>
      </c>
      <c r="O22" s="44"/>
      <c r="P22" s="418"/>
      <c r="Q22" s="19"/>
    </row>
    <row r="23" spans="1:17" ht="21" customHeight="1" x14ac:dyDescent="0.25">
      <c r="A23" s="41"/>
      <c r="B23" s="601" t="s">
        <v>182</v>
      </c>
      <c r="C23" s="602"/>
      <c r="D23" s="602"/>
      <c r="E23" s="603"/>
      <c r="F23" s="44"/>
      <c r="G23" s="399"/>
      <c r="H23" s="400" t="str">
        <f>IF(ISBLANK(H9)," ",IFERROR(SUM(H11:H20)/H21,0))</f>
        <v xml:space="preserve"> </v>
      </c>
      <c r="I23" s="44"/>
      <c r="J23" s="399"/>
      <c r="K23" s="400" t="str">
        <f>IF(ISBLANK(K9)," ",IFERROR(SUM(K11:K20)/K21,0))</f>
        <v xml:space="preserve"> </v>
      </c>
      <c r="L23" s="44"/>
      <c r="M23" s="399"/>
      <c r="N23" s="400" t="str">
        <f>IF(ISBLANK(N9)," ",IFERROR(SUM(N11:N20)/N21,0))</f>
        <v xml:space="preserve"> </v>
      </c>
      <c r="O23" s="44"/>
      <c r="P23" s="418"/>
      <c r="Q23" s="19"/>
    </row>
    <row r="24" spans="1:17" ht="21" customHeight="1" x14ac:dyDescent="0.25">
      <c r="B24" s="598" t="s">
        <v>206</v>
      </c>
      <c r="C24" s="599"/>
      <c r="D24" s="599"/>
      <c r="E24" s="600"/>
      <c r="F24" s="43"/>
      <c r="G24" s="401"/>
      <c r="H24" s="402" t="str">
        <f>IF(ISBLANK(H9),"",IF(H22="n/a", "Yes",IF(H23&gt;=H22,"Yes","No")))</f>
        <v/>
      </c>
      <c r="I24" s="43"/>
      <c r="J24" s="401"/>
      <c r="K24" s="402" t="str">
        <f>IF(ISBLANK(K9),"",IF(K22="n/a", "Yes",IF(K23&gt;=K22,"Yes","No")))</f>
        <v/>
      </c>
      <c r="L24" s="43"/>
      <c r="M24" s="401"/>
      <c r="N24" s="402" t="str">
        <f>IF(ISBLANK(N9),"",IF(N22="n/a", "Yes",IF(N23&gt;=N22,"Yes","No")))</f>
        <v/>
      </c>
      <c r="O24" s="43"/>
      <c r="P24" s="418"/>
      <c r="Q24" s="19"/>
    </row>
    <row r="25" spans="1:17" s="2" customFormat="1" ht="15.75" customHeight="1" x14ac:dyDescent="0.3">
      <c r="A25" s="19"/>
      <c r="B25" s="32"/>
      <c r="C25" s="33"/>
      <c r="D25" s="33"/>
      <c r="E25" s="33"/>
      <c r="F25" s="34"/>
      <c r="G25" s="34"/>
      <c r="H25" s="34"/>
      <c r="I25" s="34"/>
      <c r="J25" s="34"/>
      <c r="K25" s="34"/>
      <c r="L25" s="34"/>
      <c r="M25" s="34"/>
      <c r="N25" s="34"/>
      <c r="O25" s="34"/>
    </row>
    <row r="26" spans="1:17" s="2" customFormat="1" ht="24.75" customHeight="1" x14ac:dyDescent="0.3">
      <c r="A26" s="19"/>
      <c r="B26" s="35"/>
      <c r="C26" s="34"/>
      <c r="D26" s="34"/>
      <c r="E26" s="34"/>
      <c r="F26" s="34"/>
      <c r="G26" s="34"/>
      <c r="H26" s="34"/>
      <c r="I26" s="34"/>
      <c r="J26" s="34"/>
      <c r="K26" s="34"/>
      <c r="L26" s="34"/>
      <c r="M26" s="34"/>
      <c r="N26" s="34"/>
      <c r="O26" s="34"/>
    </row>
  </sheetData>
  <sheetProtection algorithmName="SHA-512" hashValue="V2Z5/2JYLkFdLbluddcYRLg1MfZHlPXeL0wz6jXfrTjfkpUtIqofFw6TQBZ+k8Yl8sRQJv79l0ucSvoaD2bmRw==" saltValue="9YkagG2OYEyo0mlIWoz+Sw==" spinCount="100000" sheet="1" objects="1" scenarios="1" formatColumns="0" formatRows="0"/>
  <mergeCells count="10">
    <mergeCell ref="P8:P9"/>
    <mergeCell ref="B6:E6"/>
    <mergeCell ref="B24:E24"/>
    <mergeCell ref="B23:E23"/>
    <mergeCell ref="B22:E22"/>
    <mergeCell ref="B8:B10"/>
    <mergeCell ref="C8:C10"/>
    <mergeCell ref="D8:D10"/>
    <mergeCell ref="E8:E10"/>
    <mergeCell ref="B21:E21"/>
  </mergeCells>
  <dataValidations count="2">
    <dataValidation type="list" allowBlank="1" showInputMessage="1" showErrorMessage="1" sqref="P9" xr:uid="{00000000-0002-0000-0800-000000000000}">
      <formula1>HCNRCrooms</formula1>
    </dataValidation>
    <dataValidation type="list" allowBlank="1" showInputMessage="1" showErrorMessage="1" sqref="H9 K9 N9" xr:uid="{00000000-0002-0000-0800-000001000000}">
      <formula1>Acoustics</formula1>
    </dataValidation>
  </dataValidations>
  <pageMargins left="0.7" right="0.7" top="0.75" bottom="0.75" header="0.3" footer="0.3"/>
  <pageSetup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locked="0" defaultSize="0" print="0" autoFill="0" autoPict="0" macro="[0]!addA">
                <anchor moveWithCells="1">
                  <from>
                    <xdr:col>1</xdr:col>
                    <xdr:colOff>7620</xdr:colOff>
                    <xdr:row>24</xdr:row>
                    <xdr:rowOff>182880</xdr:rowOff>
                  </from>
                  <to>
                    <xdr:col>2</xdr:col>
                    <xdr:colOff>144780</xdr:colOff>
                    <xdr:row>25</xdr:row>
                    <xdr:rowOff>236220</xdr:rowOff>
                  </to>
                </anchor>
              </controlPr>
            </control>
          </mc:Choice>
        </mc:AlternateContent>
        <mc:AlternateContent xmlns:mc="http://schemas.openxmlformats.org/markup-compatibility/2006">
          <mc:Choice Requires="x14">
            <control shapeId="9218" r:id="rId4" name="Button 2">
              <controlPr locked="0" defaultSize="0" print="0" autoFill="0" autoPict="0" macro="[0]!AddSpaceAF">
                <anchor moveWithCells="1">
                  <from>
                    <xdr:col>1</xdr:col>
                    <xdr:colOff>7620</xdr:colOff>
                    <xdr:row>6</xdr:row>
                    <xdr:rowOff>0</xdr:rowOff>
                  </from>
                  <to>
                    <xdr:col>2</xdr:col>
                    <xdr:colOff>144780</xdr:colOff>
                    <xdr:row>6</xdr:row>
                    <xdr:rowOff>259080</xdr:rowOff>
                  </to>
                </anchor>
              </controlPr>
            </control>
          </mc:Choice>
        </mc:AlternateContent>
        <mc:AlternateContent xmlns:mc="http://schemas.openxmlformats.org/markup-compatibility/2006">
          <mc:Choice Requires="x14">
            <control shapeId="9219" r:id="rId5" name="Button 3">
              <controlPr defaultSize="0" print="0" autoFill="0" autoPict="0" macro="[0]!DeleteRow4">
                <anchor moveWithCells="1">
                  <from>
                    <xdr:col>2</xdr:col>
                    <xdr:colOff>198120</xdr:colOff>
                    <xdr:row>24</xdr:row>
                    <xdr:rowOff>182880</xdr:rowOff>
                  </from>
                  <to>
                    <xdr:col>2</xdr:col>
                    <xdr:colOff>1569720</xdr:colOff>
                    <xdr:row>25</xdr:row>
                    <xdr:rowOff>236220</xdr:rowOff>
                  </to>
                </anchor>
              </controlPr>
            </control>
          </mc:Choice>
        </mc:AlternateContent>
        <mc:AlternateContent xmlns:mc="http://schemas.openxmlformats.org/markup-compatibility/2006">
          <mc:Choice Requires="x14">
            <control shapeId="9220" r:id="rId6" name="Button 4">
              <controlPr locked="0" defaultSize="0" print="0" autoFill="0" autoPict="0" macro="[0]!DeleteSpaceB">
                <anchor moveWithCells="1">
                  <from>
                    <xdr:col>2</xdr:col>
                    <xdr:colOff>190500</xdr:colOff>
                    <xdr:row>6</xdr:row>
                    <xdr:rowOff>0</xdr:rowOff>
                  </from>
                  <to>
                    <xdr:col>2</xdr:col>
                    <xdr:colOff>1592580</xdr:colOff>
                    <xdr:row>6</xdr:row>
                    <xdr:rowOff>259080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B2:K21"/>
  <sheetViews>
    <sheetView showGridLines="0" zoomScale="90" zoomScaleNormal="90" zoomScalePageLayoutView="90" workbookViewId="0">
      <selection activeCell="H8" sqref="H8"/>
    </sheetView>
  </sheetViews>
  <sheetFormatPr defaultColWidth="8.88671875" defaultRowHeight="13.2" x14ac:dyDescent="0.25"/>
  <cols>
    <col min="1" max="1" width="2.44140625" style="244" customWidth="1"/>
    <col min="2" max="2" width="2.6640625" style="244" customWidth="1"/>
    <col min="3" max="3" width="7" style="244" customWidth="1"/>
    <col min="4" max="4" width="2.44140625" style="244" customWidth="1"/>
    <col min="5" max="5" width="5.6640625" style="244" customWidth="1"/>
    <col min="6" max="6" width="68.44140625" style="244" customWidth="1"/>
    <col min="7" max="7" width="2.6640625" style="244" customWidth="1"/>
    <col min="8" max="8" width="14.6640625" style="244" customWidth="1"/>
    <col min="9" max="9" width="2.88671875" style="244" customWidth="1"/>
    <col min="10" max="10" width="3" style="244" customWidth="1"/>
    <col min="11" max="11" width="18.88671875" style="244" customWidth="1"/>
    <col min="12" max="16384" width="8.88671875" style="244"/>
  </cols>
  <sheetData>
    <row r="2" spans="2:11" s="184" customFormat="1" ht="15" customHeight="1" x14ac:dyDescent="0.3">
      <c r="B2" s="192"/>
      <c r="C2" s="194"/>
      <c r="D2" s="194"/>
      <c r="E2" s="194"/>
      <c r="F2" s="194"/>
      <c r="G2" s="194"/>
      <c r="H2" s="194"/>
      <c r="I2" s="195"/>
    </row>
    <row r="3" spans="2:11" s="184" customFormat="1" ht="27" customHeight="1" x14ac:dyDescent="0.3">
      <c r="B3" s="185"/>
      <c r="C3" s="616" t="s">
        <v>239</v>
      </c>
      <c r="D3" s="616"/>
      <c r="E3" s="616"/>
      <c r="F3" s="616"/>
      <c r="G3" s="616"/>
      <c r="H3" s="616"/>
      <c r="I3" s="232"/>
      <c r="J3" s="233"/>
      <c r="K3" s="233"/>
    </row>
    <row r="4" spans="2:11" s="184" customFormat="1" ht="15" customHeight="1" x14ac:dyDescent="0.3">
      <c r="B4" s="185"/>
      <c r="C4" s="234" t="s">
        <v>16</v>
      </c>
      <c r="D4" s="186"/>
      <c r="E4" s="235"/>
      <c r="F4" s="236"/>
      <c r="G4" s="236"/>
      <c r="H4" s="186"/>
      <c r="I4" s="187"/>
      <c r="K4" s="237"/>
    </row>
    <row r="5" spans="2:11" s="184" customFormat="1" ht="21" customHeight="1" x14ac:dyDescent="0.3">
      <c r="B5" s="185"/>
      <c r="C5" s="186"/>
      <c r="D5" s="186"/>
      <c r="E5" s="186"/>
      <c r="F5" s="186"/>
      <c r="G5" s="186"/>
      <c r="H5" s="186"/>
      <c r="I5" s="187"/>
      <c r="K5" s="238"/>
    </row>
    <row r="6" spans="2:11" s="188" customFormat="1" ht="24" customHeight="1" x14ac:dyDescent="0.25">
      <c r="B6" s="185"/>
      <c r="C6" s="196" t="s">
        <v>213</v>
      </c>
      <c r="D6" s="197"/>
      <c r="E6" s="197"/>
      <c r="F6" s="198"/>
      <c r="G6" s="198"/>
      <c r="H6" s="198"/>
      <c r="I6" s="187"/>
      <c r="J6" s="184"/>
    </row>
    <row r="7" spans="2:11" s="188" customFormat="1" ht="15" customHeight="1" x14ac:dyDescent="0.25">
      <c r="B7" s="185"/>
      <c r="C7" s="239"/>
      <c r="D7" s="186"/>
      <c r="E7" s="186"/>
      <c r="F7" s="186"/>
      <c r="G7" s="186"/>
      <c r="H7" s="186"/>
      <c r="I7" s="187"/>
      <c r="J7" s="184"/>
      <c r="K7" s="240"/>
    </row>
    <row r="8" spans="2:11" s="188" customFormat="1" ht="15" customHeight="1" x14ac:dyDescent="0.3">
      <c r="B8" s="185"/>
      <c r="C8" s="617" t="s">
        <v>78</v>
      </c>
      <c r="D8" s="617"/>
      <c r="E8" s="617"/>
      <c r="F8" s="617"/>
      <c r="G8" s="186"/>
      <c r="H8" s="204" t="str">
        <f>'Background Noise'!H18</f>
        <v>N/A</v>
      </c>
      <c r="I8" s="187"/>
      <c r="K8" s="241"/>
    </row>
    <row r="9" spans="2:11" s="188" customFormat="1" ht="15" customHeight="1" x14ac:dyDescent="0.25">
      <c r="B9" s="185"/>
      <c r="C9" s="242"/>
      <c r="D9" s="242"/>
      <c r="E9" s="186"/>
      <c r="F9" s="243"/>
      <c r="G9" s="186"/>
      <c r="H9" s="243"/>
      <c r="I9" s="187"/>
      <c r="K9" s="244"/>
    </row>
    <row r="10" spans="2:11" s="188" customFormat="1" ht="24" customHeight="1" x14ac:dyDescent="0.25">
      <c r="B10" s="185"/>
      <c r="C10" s="196" t="s">
        <v>228</v>
      </c>
      <c r="D10" s="197"/>
      <c r="E10" s="197"/>
      <c r="F10" s="198"/>
      <c r="G10" s="198"/>
      <c r="H10" s="198"/>
      <c r="I10" s="187"/>
      <c r="J10" s="245"/>
      <c r="K10" s="245"/>
    </row>
    <row r="11" spans="2:11" s="188" customFormat="1" ht="15" customHeight="1" x14ac:dyDescent="0.25">
      <c r="B11" s="185"/>
      <c r="C11" s="186"/>
      <c r="D11" s="186"/>
      <c r="E11" s="186"/>
      <c r="F11" s="186"/>
      <c r="G11" s="186"/>
      <c r="H11" s="186"/>
      <c r="I11" s="187"/>
      <c r="J11" s="245"/>
      <c r="K11" s="246"/>
    </row>
    <row r="12" spans="2:11" s="188" customFormat="1" ht="15" customHeight="1" x14ac:dyDescent="0.3">
      <c r="B12" s="185"/>
      <c r="C12" s="200" t="s">
        <v>124</v>
      </c>
      <c r="D12" s="186"/>
      <c r="E12" s="247"/>
      <c r="F12" s="186"/>
      <c r="G12" s="186"/>
      <c r="H12" s="203" t="str">
        <f>IF(COUNTIF('Sound Transmission'!17:17,"No"),"No",IF(COUNTIF('Sound Transmission'!17:17,"Yes"),"Yes","N/A"))</f>
        <v>N/A</v>
      </c>
      <c r="I12" s="187"/>
      <c r="K12" s="248"/>
    </row>
    <row r="13" spans="2:11" s="188" customFormat="1" ht="21" customHeight="1" x14ac:dyDescent="0.25">
      <c r="B13" s="185"/>
      <c r="C13" s="242"/>
      <c r="D13" s="242"/>
      <c r="E13" s="186"/>
      <c r="F13" s="243"/>
      <c r="G13" s="186"/>
      <c r="H13" s="243"/>
      <c r="I13" s="187"/>
      <c r="J13" s="245"/>
      <c r="K13" s="249"/>
    </row>
    <row r="14" spans="2:11" s="188" customFormat="1" ht="24" customHeight="1" x14ac:dyDescent="0.25">
      <c r="B14" s="185"/>
      <c r="C14" s="196" t="s">
        <v>18</v>
      </c>
      <c r="D14" s="197"/>
      <c r="E14" s="197"/>
      <c r="F14" s="198"/>
      <c r="G14" s="198"/>
      <c r="H14" s="198"/>
      <c r="I14" s="187"/>
      <c r="J14" s="245"/>
      <c r="K14" s="245"/>
    </row>
    <row r="15" spans="2:11" s="188" customFormat="1" ht="15" customHeight="1" x14ac:dyDescent="0.25">
      <c r="B15" s="185"/>
      <c r="C15" s="186"/>
      <c r="D15" s="186"/>
      <c r="E15" s="186"/>
      <c r="F15" s="186"/>
      <c r="G15" s="186"/>
      <c r="H15" s="186"/>
      <c r="I15" s="187"/>
      <c r="J15" s="245"/>
      <c r="K15" s="246"/>
    </row>
    <row r="16" spans="2:11" s="188" customFormat="1" ht="15" customHeight="1" x14ac:dyDescent="0.3">
      <c r="B16" s="185"/>
      <c r="C16" s="200" t="s">
        <v>163</v>
      </c>
      <c r="D16" s="186"/>
      <c r="E16" s="247"/>
      <c r="F16" s="186"/>
      <c r="G16" s="186"/>
      <c r="H16" s="203" t="str">
        <f>IF(COUNTIF('Reverberation Time'!24:24,"No"),"No",IF(COUNTIF('Reverberation Time'!24:24,"Yes"),"Yes","N/A"))</f>
        <v>N/A</v>
      </c>
      <c r="I16" s="187"/>
      <c r="K16" s="248"/>
    </row>
    <row r="17" spans="2:11" s="188" customFormat="1" ht="21" customHeight="1" x14ac:dyDescent="0.25">
      <c r="B17" s="250"/>
      <c r="C17" s="251"/>
      <c r="D17" s="252"/>
      <c r="E17" s="252"/>
      <c r="F17" s="252"/>
      <c r="G17" s="251"/>
      <c r="H17" s="251"/>
      <c r="I17" s="253"/>
      <c r="J17" s="245"/>
      <c r="K17" s="249"/>
    </row>
    <row r="18" spans="2:11" x14ac:dyDescent="0.25">
      <c r="B18" s="254"/>
      <c r="C18" s="254"/>
      <c r="D18" s="254"/>
      <c r="E18" s="254"/>
      <c r="F18" s="254"/>
      <c r="G18" s="254"/>
      <c r="H18" s="254"/>
      <c r="I18" s="254"/>
    </row>
    <row r="19" spans="2:11" x14ac:dyDescent="0.25">
      <c r="B19" s="254"/>
      <c r="C19" s="254"/>
      <c r="D19" s="254"/>
      <c r="E19" s="254"/>
      <c r="F19" s="254"/>
      <c r="G19" s="254"/>
      <c r="H19" s="254"/>
      <c r="I19" s="254"/>
    </row>
    <row r="20" spans="2:11" x14ac:dyDescent="0.25">
      <c r="B20" s="254"/>
      <c r="C20" s="254"/>
      <c r="D20" s="254"/>
      <c r="E20" s="254"/>
      <c r="F20" s="254"/>
      <c r="G20" s="254"/>
      <c r="H20" s="254"/>
      <c r="I20" s="254"/>
    </row>
    <row r="21" spans="2:11" x14ac:dyDescent="0.25">
      <c r="B21" s="254"/>
      <c r="C21" s="254"/>
      <c r="D21" s="254"/>
      <c r="E21" s="254"/>
      <c r="F21" s="254"/>
      <c r="G21" s="254"/>
      <c r="H21" s="254"/>
      <c r="I21" s="254"/>
    </row>
  </sheetData>
  <sheetProtection algorithmName="SHA-512" hashValue="LY/faE/zYaRX3Wv+QXgzCduDrqCa5QbfWHsolRtxZT7UMIcS8ptFhKtBB8R7J/YVO/DHZEaXIUd8dK1G3WF7Uw==" saltValue="+17zM26Mw7Z4wjX/lYaezw==" spinCount="100000" sheet="1" objects="1" scenarios="1"/>
  <mergeCells count="2">
    <mergeCell ref="C3:H3"/>
    <mergeCell ref="C8:F8"/>
  </mergeCells>
  <pageMargins left="0.7" right="0.7" top="0.75" bottom="0.75" header="0.3" footer="0.3"/>
  <pageSetup orientation="portrait" horizontalDpi="4294967292" verticalDpi="429496729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B2:K40"/>
  <sheetViews>
    <sheetView showGridLines="0" zoomScale="90" zoomScaleNormal="90" zoomScalePageLayoutView="90" workbookViewId="0">
      <selection activeCell="H11" sqref="H11"/>
    </sheetView>
  </sheetViews>
  <sheetFormatPr defaultColWidth="8.88671875" defaultRowHeight="13.2" x14ac:dyDescent="0.25"/>
  <cols>
    <col min="1" max="1" width="2.44140625" style="244" customWidth="1"/>
    <col min="2" max="2" width="2.6640625" style="244" customWidth="1"/>
    <col min="3" max="3" width="7" style="244" customWidth="1"/>
    <col min="4" max="4" width="2.44140625" style="244" customWidth="1"/>
    <col min="5" max="5" width="5.6640625" style="244" customWidth="1"/>
    <col min="6" max="6" width="68.44140625" style="244" customWidth="1"/>
    <col min="7" max="7" width="2.6640625" style="244" customWidth="1"/>
    <col min="8" max="8" width="14.6640625" style="244" customWidth="1"/>
    <col min="9" max="9" width="2.88671875" style="244" customWidth="1"/>
    <col min="10" max="10" width="3" style="244" customWidth="1"/>
    <col min="11" max="11" width="18.88671875" style="244" customWidth="1"/>
    <col min="12" max="16384" width="8.88671875" style="244"/>
  </cols>
  <sheetData>
    <row r="2" spans="2:11" s="184" customFormat="1" ht="15" customHeight="1" x14ac:dyDescent="0.3">
      <c r="B2" s="192"/>
      <c r="C2" s="194"/>
      <c r="D2" s="194"/>
      <c r="E2" s="194"/>
      <c r="F2" s="194"/>
      <c r="G2" s="194"/>
      <c r="H2" s="194"/>
      <c r="I2" s="195"/>
    </row>
    <row r="3" spans="2:11" s="184" customFormat="1" ht="24.75" customHeight="1" x14ac:dyDescent="0.3">
      <c r="B3" s="185"/>
      <c r="C3" s="255" t="s">
        <v>17</v>
      </c>
      <c r="D3" s="186"/>
      <c r="E3" s="186"/>
      <c r="F3" s="256"/>
      <c r="G3" s="256"/>
      <c r="H3" s="256"/>
      <c r="I3" s="232"/>
      <c r="J3" s="233"/>
      <c r="K3" s="233"/>
    </row>
    <row r="4" spans="2:11" s="184" customFormat="1" ht="15" customHeight="1" x14ac:dyDescent="0.3">
      <c r="B4" s="185"/>
      <c r="C4" s="234" t="s">
        <v>16</v>
      </c>
      <c r="D4" s="186"/>
      <c r="E4" s="235"/>
      <c r="F4" s="236"/>
      <c r="G4" s="236"/>
      <c r="H4" s="186"/>
      <c r="I4" s="187"/>
      <c r="K4" s="237"/>
    </row>
    <row r="5" spans="2:11" s="184" customFormat="1" ht="21" customHeight="1" x14ac:dyDescent="0.3">
      <c r="B5" s="185"/>
      <c r="C5" s="186"/>
      <c r="D5" s="186"/>
      <c r="E5" s="186"/>
      <c r="F5" s="186"/>
      <c r="G5" s="186"/>
      <c r="H5" s="186"/>
      <c r="I5" s="187"/>
    </row>
    <row r="6" spans="2:11" s="188" customFormat="1" ht="24.75" customHeight="1" x14ac:dyDescent="0.3">
      <c r="B6" s="189"/>
      <c r="C6" s="190"/>
      <c r="D6" s="191"/>
      <c r="E6" s="189"/>
      <c r="F6" s="191"/>
      <c r="G6" s="189"/>
      <c r="H6" s="191"/>
      <c r="I6" s="189"/>
    </row>
    <row r="7" spans="2:11" s="188" customFormat="1" ht="32.25" customHeight="1" x14ac:dyDescent="0.25">
      <c r="B7" s="192"/>
      <c r="C7" s="193" t="s">
        <v>188</v>
      </c>
      <c r="D7" s="194"/>
      <c r="E7" s="194"/>
      <c r="F7" s="194"/>
      <c r="G7" s="194"/>
      <c r="H7" s="194"/>
      <c r="I7" s="195"/>
      <c r="J7" s="184"/>
    </row>
    <row r="8" spans="2:11" s="184" customFormat="1" ht="15" customHeight="1" x14ac:dyDescent="0.3">
      <c r="B8" s="185"/>
      <c r="C8" s="186"/>
      <c r="D8" s="186"/>
      <c r="E8" s="186"/>
      <c r="F8" s="186"/>
      <c r="G8" s="186"/>
      <c r="H8" s="186"/>
      <c r="I8" s="187"/>
      <c r="K8" s="238"/>
    </row>
    <row r="9" spans="2:11" s="188" customFormat="1" ht="18" customHeight="1" x14ac:dyDescent="0.25">
      <c r="B9" s="185"/>
      <c r="C9" s="199" t="s">
        <v>229</v>
      </c>
      <c r="D9" s="200"/>
      <c r="E9" s="200"/>
      <c r="F9" s="186"/>
      <c r="G9" s="186"/>
      <c r="H9" s="186"/>
      <c r="I9" s="187"/>
      <c r="J9" s="245"/>
      <c r="K9" s="245"/>
    </row>
    <row r="10" spans="2:11" s="188" customFormat="1" ht="15" customHeight="1" x14ac:dyDescent="0.3">
      <c r="B10" s="185"/>
      <c r="C10" s="257"/>
      <c r="D10" s="200"/>
      <c r="E10" s="200"/>
      <c r="F10" s="186"/>
      <c r="G10" s="186"/>
      <c r="H10" s="186"/>
      <c r="I10" s="187"/>
      <c r="J10" s="184"/>
      <c r="K10" s="240"/>
    </row>
    <row r="11" spans="2:11" s="188" customFormat="1" ht="15" customHeight="1" x14ac:dyDescent="0.3">
      <c r="B11" s="185"/>
      <c r="C11" s="618" t="s">
        <v>190</v>
      </c>
      <c r="D11" s="618"/>
      <c r="E11" s="618"/>
      <c r="F11" s="618"/>
      <c r="G11" s="186"/>
      <c r="H11" s="203" t="str">
        <f>'Background Noise'!N19</f>
        <v>N/A</v>
      </c>
      <c r="I11" s="187"/>
      <c r="K11" s="248"/>
    </row>
    <row r="12" spans="2:11" s="188" customFormat="1" ht="15" customHeight="1" x14ac:dyDescent="0.3">
      <c r="B12" s="185"/>
      <c r="C12" s="258"/>
      <c r="D12" s="258"/>
      <c r="E12" s="258"/>
      <c r="F12" s="258"/>
      <c r="G12" s="186"/>
      <c r="H12" s="186"/>
      <c r="I12" s="187"/>
      <c r="J12" s="184"/>
      <c r="K12" s="240"/>
    </row>
    <row r="13" spans="2:11" s="188" customFormat="1" ht="22.5" customHeight="1" x14ac:dyDescent="0.25">
      <c r="B13" s="185"/>
      <c r="C13" s="196" t="s">
        <v>18</v>
      </c>
      <c r="D13" s="197"/>
      <c r="E13" s="197"/>
      <c r="F13" s="198"/>
      <c r="G13" s="198"/>
      <c r="H13" s="198"/>
      <c r="I13" s="187"/>
      <c r="J13" s="184"/>
    </row>
    <row r="14" spans="2:11" s="188" customFormat="1" ht="15" customHeight="1" x14ac:dyDescent="0.3">
      <c r="B14" s="185"/>
      <c r="C14" s="257"/>
      <c r="D14" s="200"/>
      <c r="E14" s="200"/>
      <c r="F14" s="186"/>
      <c r="G14" s="186"/>
      <c r="H14" s="186"/>
      <c r="I14" s="187"/>
      <c r="J14" s="184"/>
      <c r="K14" s="240"/>
    </row>
    <row r="15" spans="2:11" s="188" customFormat="1" ht="15" customHeight="1" x14ac:dyDescent="0.25">
      <c r="B15" s="185"/>
      <c r="C15" s="259" t="s">
        <v>192</v>
      </c>
      <c r="D15" s="200"/>
      <c r="E15" s="200"/>
      <c r="F15" s="186"/>
      <c r="G15" s="186"/>
      <c r="H15" s="186"/>
      <c r="I15" s="187"/>
      <c r="J15" s="184"/>
      <c r="K15" s="244"/>
    </row>
    <row r="16" spans="2:11" s="188" customFormat="1" ht="9" customHeight="1" x14ac:dyDescent="0.3">
      <c r="B16" s="185"/>
      <c r="C16" s="257"/>
      <c r="D16" s="200"/>
      <c r="E16" s="200"/>
      <c r="F16" s="186"/>
      <c r="G16" s="186"/>
      <c r="H16" s="186"/>
      <c r="I16" s="187"/>
      <c r="J16" s="184"/>
      <c r="K16" s="249"/>
    </row>
    <row r="17" spans="2:11" s="188" customFormat="1" ht="15" customHeight="1" x14ac:dyDescent="0.3">
      <c r="B17" s="185"/>
      <c r="C17" s="619" t="s">
        <v>241</v>
      </c>
      <c r="D17" s="619"/>
      <c r="E17" s="619"/>
      <c r="F17" s="619"/>
      <c r="G17" s="186"/>
      <c r="H17" s="204" t="str">
        <f>IF(COUNTIF('Noise Reduction Coefficient'!K22,"No"),"No",IF(COUNTIF('Noise Reduction Coefficient'!N22,"Yes"),"Yes","N/A"))</f>
        <v>N/A</v>
      </c>
      <c r="I17" s="187"/>
      <c r="K17" s="241"/>
    </row>
    <row r="18" spans="2:11" s="188" customFormat="1" ht="9" customHeight="1" x14ac:dyDescent="0.3">
      <c r="B18" s="185"/>
      <c r="C18" s="619"/>
      <c r="D18" s="619"/>
      <c r="E18" s="619"/>
      <c r="F18" s="619"/>
      <c r="G18" s="186"/>
      <c r="H18" s="423"/>
      <c r="I18" s="187"/>
      <c r="K18" s="241"/>
    </row>
    <row r="19" spans="2:11" s="188" customFormat="1" ht="9" customHeight="1" x14ac:dyDescent="0.3">
      <c r="B19" s="185"/>
      <c r="C19" s="260"/>
      <c r="D19" s="261"/>
      <c r="E19" s="261"/>
      <c r="F19" s="262"/>
      <c r="G19" s="186"/>
      <c r="H19" s="186"/>
      <c r="I19" s="187"/>
      <c r="J19" s="184"/>
      <c r="K19" s="249"/>
    </row>
    <row r="20" spans="2:11" s="188" customFormat="1" ht="15" customHeight="1" x14ac:dyDescent="0.3">
      <c r="B20" s="185"/>
      <c r="C20" s="619" t="s">
        <v>242</v>
      </c>
      <c r="D20" s="619"/>
      <c r="E20" s="619"/>
      <c r="F20" s="619"/>
      <c r="G20" s="186"/>
      <c r="H20" s="205" t="str">
        <f>IF(COUNTIF('Reverberation Time'!S24,"No"),"No",IF(COUNTIF('Reverberation Time'!S24,"Yes"),"Yes","N/A"))</f>
        <v>N/A</v>
      </c>
      <c r="I20" s="187"/>
      <c r="K20" s="241"/>
    </row>
    <row r="21" spans="2:11" s="188" customFormat="1" ht="18" customHeight="1" x14ac:dyDescent="0.25">
      <c r="B21" s="185"/>
      <c r="C21" s="242"/>
      <c r="D21" s="242"/>
      <c r="E21" s="186"/>
      <c r="F21" s="243"/>
      <c r="G21" s="186"/>
      <c r="H21" s="263"/>
      <c r="I21" s="187"/>
      <c r="K21" s="244"/>
    </row>
    <row r="22" spans="2:11" s="188" customFormat="1" ht="15" customHeight="1" x14ac:dyDescent="0.25">
      <c r="B22" s="185"/>
      <c r="C22" s="259" t="s">
        <v>193</v>
      </c>
      <c r="D22" s="200"/>
      <c r="E22" s="200"/>
      <c r="F22" s="186"/>
      <c r="G22" s="186"/>
      <c r="H22" s="186"/>
      <c r="I22" s="187"/>
      <c r="J22" s="184"/>
      <c r="K22" s="244"/>
    </row>
    <row r="23" spans="2:11" s="188" customFormat="1" ht="9" customHeight="1" x14ac:dyDescent="0.3">
      <c r="B23" s="185"/>
      <c r="C23" s="257"/>
      <c r="D23" s="200"/>
      <c r="E23" s="200"/>
      <c r="F23" s="186"/>
      <c r="G23" s="186"/>
      <c r="H23" s="186"/>
      <c r="I23" s="187"/>
      <c r="J23" s="184"/>
      <c r="K23" s="249"/>
    </row>
    <row r="24" spans="2:11" s="188" customFormat="1" ht="15" customHeight="1" x14ac:dyDescent="0.25">
      <c r="B24" s="185"/>
      <c r="C24" s="424" t="s">
        <v>240</v>
      </c>
      <c r="D24" s="247"/>
      <c r="E24" s="186"/>
      <c r="F24" s="186"/>
      <c r="G24" s="186"/>
      <c r="H24" s="203" t="str">
        <f>IF(COUNTIF('Reverberation Time'!S24,"No"),"No",IF(COUNTIF('Reverberation Time'!S24,"Yes"),"Yes","N/A"))</f>
        <v>N/A</v>
      </c>
      <c r="I24" s="187"/>
      <c r="K24" s="248"/>
    </row>
    <row r="25" spans="2:11" s="188" customFormat="1" ht="21" customHeight="1" x14ac:dyDescent="0.25">
      <c r="B25" s="250"/>
      <c r="C25" s="251"/>
      <c r="D25" s="252"/>
      <c r="E25" s="252"/>
      <c r="F25" s="252"/>
      <c r="G25" s="251"/>
      <c r="H25" s="251"/>
      <c r="I25" s="253"/>
      <c r="J25" s="245"/>
      <c r="K25" s="249"/>
    </row>
    <row r="26" spans="2:11" s="188" customFormat="1" ht="24.75" customHeight="1" x14ac:dyDescent="0.3">
      <c r="B26" s="189"/>
      <c r="C26" s="190"/>
      <c r="D26" s="191"/>
      <c r="E26" s="189"/>
      <c r="F26" s="191"/>
      <c r="G26" s="189"/>
      <c r="H26" s="191"/>
      <c r="I26" s="189"/>
    </row>
    <row r="27" spans="2:11" s="188" customFormat="1" ht="32.25" customHeight="1" x14ac:dyDescent="0.25">
      <c r="B27" s="192"/>
      <c r="C27" s="193" t="s">
        <v>189</v>
      </c>
      <c r="D27" s="194"/>
      <c r="E27" s="194"/>
      <c r="F27" s="194"/>
      <c r="G27" s="194"/>
      <c r="H27" s="194"/>
      <c r="I27" s="195"/>
      <c r="J27" s="184"/>
    </row>
    <row r="28" spans="2:11" s="184" customFormat="1" ht="15" customHeight="1" x14ac:dyDescent="0.3">
      <c r="B28" s="185"/>
      <c r="C28" s="186"/>
      <c r="D28" s="186"/>
      <c r="E28" s="186"/>
      <c r="F28" s="186"/>
      <c r="G28" s="186"/>
      <c r="H28" s="186"/>
      <c r="I28" s="187"/>
      <c r="K28" s="238"/>
    </row>
    <row r="29" spans="2:11" s="188" customFormat="1" ht="18" customHeight="1" x14ac:dyDescent="0.25">
      <c r="B29" s="185"/>
      <c r="C29" s="264" t="s">
        <v>229</v>
      </c>
      <c r="D29" s="186"/>
      <c r="E29" s="186"/>
      <c r="F29" s="186"/>
      <c r="G29" s="186"/>
      <c r="H29" s="186"/>
      <c r="I29" s="187"/>
      <c r="J29" s="245"/>
      <c r="K29" s="245"/>
    </row>
    <row r="30" spans="2:11" s="188" customFormat="1" ht="15" customHeight="1" x14ac:dyDescent="0.3">
      <c r="B30" s="185"/>
      <c r="C30" s="265"/>
      <c r="D30" s="265"/>
      <c r="E30" s="265"/>
      <c r="F30" s="265"/>
      <c r="G30" s="186"/>
      <c r="H30" s="206"/>
      <c r="I30" s="187"/>
      <c r="K30" s="248"/>
    </row>
    <row r="31" spans="2:11" s="188" customFormat="1" ht="15" customHeight="1" x14ac:dyDescent="0.3">
      <c r="B31" s="185"/>
      <c r="C31" s="618" t="s">
        <v>191</v>
      </c>
      <c r="D31" s="618"/>
      <c r="E31" s="618"/>
      <c r="F31" s="618"/>
      <c r="G31" s="186"/>
      <c r="H31" s="203" t="str">
        <f>'Background Noise'!N20</f>
        <v>N/A</v>
      </c>
      <c r="I31" s="187"/>
      <c r="K31" s="248"/>
    </row>
    <row r="32" spans="2:11" s="188" customFormat="1" ht="15" customHeight="1" x14ac:dyDescent="0.25">
      <c r="B32" s="185"/>
      <c r="C32" s="242"/>
      <c r="D32" s="242"/>
      <c r="E32" s="186"/>
      <c r="F32" s="243"/>
      <c r="G32" s="186"/>
      <c r="H32" s="243"/>
      <c r="I32" s="187"/>
      <c r="K32" s="244"/>
    </row>
    <row r="33" spans="2:11" s="188" customFormat="1" ht="22.5" customHeight="1" x14ac:dyDescent="0.25">
      <c r="B33" s="185"/>
      <c r="C33" s="196" t="s">
        <v>228</v>
      </c>
      <c r="D33" s="197"/>
      <c r="E33" s="197"/>
      <c r="F33" s="198"/>
      <c r="G33" s="198"/>
      <c r="H33" s="198"/>
      <c r="I33" s="187"/>
      <c r="J33" s="245"/>
      <c r="K33" s="245"/>
    </row>
    <row r="34" spans="2:11" s="188" customFormat="1" ht="15" customHeight="1" x14ac:dyDescent="0.3">
      <c r="B34" s="185"/>
      <c r="C34" s="257"/>
      <c r="D34" s="200"/>
      <c r="E34" s="200"/>
      <c r="F34" s="186"/>
      <c r="G34" s="186"/>
      <c r="H34" s="186"/>
      <c r="I34" s="187"/>
      <c r="J34" s="184"/>
      <c r="K34" s="240"/>
    </row>
    <row r="35" spans="2:11" s="188" customFormat="1" ht="15" customHeight="1" x14ac:dyDescent="0.3">
      <c r="B35" s="185"/>
      <c r="C35" s="618" t="s">
        <v>124</v>
      </c>
      <c r="D35" s="618"/>
      <c r="E35" s="618"/>
      <c r="F35" s="618"/>
      <c r="G35" s="186"/>
      <c r="H35" s="203" t="str">
        <f>IF(COUNTIF('Sound Transmission (SCH, HC)'!17:17,"No"),"No",IF(COUNTIF('Sound Transmission (SCH, HC)'!17:17,"Yes"),"Yes","N/A"))</f>
        <v>No</v>
      </c>
      <c r="I35" s="187"/>
      <c r="K35" s="248"/>
    </row>
    <row r="36" spans="2:11" s="188" customFormat="1" ht="21" customHeight="1" x14ac:dyDescent="0.25">
      <c r="B36" s="250"/>
      <c r="C36" s="251"/>
      <c r="D36" s="252"/>
      <c r="E36" s="252"/>
      <c r="F36" s="252"/>
      <c r="G36" s="251"/>
      <c r="H36" s="251"/>
      <c r="I36" s="253"/>
      <c r="J36" s="245"/>
      <c r="K36" s="249"/>
    </row>
    <row r="37" spans="2:11" x14ac:dyDescent="0.25">
      <c r="B37" s="254"/>
      <c r="C37" s="254"/>
      <c r="D37" s="254"/>
      <c r="E37" s="254"/>
      <c r="F37" s="254"/>
      <c r="G37" s="254"/>
      <c r="H37" s="254"/>
      <c r="I37" s="254"/>
    </row>
    <row r="38" spans="2:11" x14ac:dyDescent="0.25">
      <c r="B38" s="254"/>
      <c r="C38" s="254"/>
      <c r="D38" s="254"/>
      <c r="E38" s="254"/>
      <c r="F38" s="254"/>
      <c r="G38" s="254"/>
      <c r="H38" s="254"/>
      <c r="I38" s="254"/>
    </row>
    <row r="39" spans="2:11" x14ac:dyDescent="0.25">
      <c r="B39" s="254"/>
      <c r="C39" s="254"/>
      <c r="D39" s="254"/>
      <c r="E39" s="254"/>
      <c r="F39" s="254"/>
      <c r="G39" s="254"/>
      <c r="H39" s="254"/>
      <c r="I39" s="254"/>
    </row>
    <row r="40" spans="2:11" x14ac:dyDescent="0.25">
      <c r="B40" s="254"/>
      <c r="C40" s="254"/>
      <c r="D40" s="254"/>
      <c r="E40" s="254"/>
      <c r="F40" s="254"/>
      <c r="G40" s="254"/>
      <c r="H40" s="254"/>
      <c r="I40" s="254"/>
    </row>
  </sheetData>
  <sheetProtection algorithmName="SHA-512" hashValue="MJeS3jJTGl998hsYpcqXUvoliUmEmldHDbJvOwAXbKv8FtdVZOmOalSAE/iORXXUBNgOEwsGQX2mJLB0Gp7UsA==" saltValue="fVu95nBenUWpEK3yW6b9+Q==" spinCount="100000" sheet="1" objects="1" scenarios="1"/>
  <mergeCells count="5">
    <mergeCell ref="C35:F35"/>
    <mergeCell ref="C31:F31"/>
    <mergeCell ref="C11:F11"/>
    <mergeCell ref="C17:F18"/>
    <mergeCell ref="C20:F20"/>
  </mergeCells>
  <pageMargins left="0.7" right="0.7" top="0.75" bottom="0.75" header="0.3" footer="0.3"/>
  <pageSetup orientation="portrait" horizontalDpi="4294967292" verticalDpi="429496729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dimension ref="B2:K29"/>
  <sheetViews>
    <sheetView showGridLines="0" zoomScale="90" zoomScaleNormal="90" zoomScalePageLayoutView="90" workbookViewId="0">
      <selection activeCell="H10" sqref="H10"/>
    </sheetView>
  </sheetViews>
  <sheetFormatPr defaultColWidth="8.88671875" defaultRowHeight="13.2" x14ac:dyDescent="0.25"/>
  <cols>
    <col min="1" max="1" width="2.44140625" style="244" customWidth="1"/>
    <col min="2" max="2" width="2.6640625" style="244" customWidth="1"/>
    <col min="3" max="3" width="7" style="244" customWidth="1"/>
    <col min="4" max="4" width="2.44140625" style="244" customWidth="1"/>
    <col min="5" max="5" width="5.6640625" style="244" customWidth="1"/>
    <col min="6" max="6" width="68.44140625" style="244" customWidth="1"/>
    <col min="7" max="7" width="2.6640625" style="244" customWidth="1"/>
    <col min="8" max="8" width="14.6640625" style="244" customWidth="1"/>
    <col min="9" max="9" width="2.88671875" style="244" customWidth="1"/>
    <col min="10" max="10" width="3" style="244" customWidth="1"/>
    <col min="11" max="11" width="18.88671875" style="244" customWidth="1"/>
    <col min="12" max="16384" width="8.88671875" style="244"/>
  </cols>
  <sheetData>
    <row r="2" spans="2:11" s="184" customFormat="1" ht="15" customHeight="1" x14ac:dyDescent="0.3">
      <c r="B2" s="192"/>
      <c r="C2" s="194"/>
      <c r="D2" s="194"/>
      <c r="E2" s="194"/>
      <c r="F2" s="194"/>
      <c r="G2" s="194"/>
      <c r="H2" s="194"/>
      <c r="I2" s="195"/>
    </row>
    <row r="3" spans="2:11" s="184" customFormat="1" ht="24.75" customHeight="1" x14ac:dyDescent="0.3">
      <c r="B3" s="185"/>
      <c r="C3" s="255" t="s">
        <v>13</v>
      </c>
      <c r="D3" s="186"/>
      <c r="E3" s="186"/>
      <c r="F3" s="256"/>
      <c r="G3" s="256"/>
      <c r="H3" s="256"/>
      <c r="I3" s="232"/>
      <c r="J3" s="233"/>
      <c r="K3" s="233"/>
    </row>
    <row r="4" spans="2:11" s="184" customFormat="1" ht="15" customHeight="1" x14ac:dyDescent="0.3">
      <c r="B4" s="185"/>
      <c r="C4" s="234" t="s">
        <v>16</v>
      </c>
      <c r="D4" s="186"/>
      <c r="E4" s="235"/>
      <c r="F4" s="236"/>
      <c r="G4" s="236"/>
      <c r="H4" s="186"/>
      <c r="I4" s="187"/>
      <c r="K4" s="237"/>
    </row>
    <row r="5" spans="2:11" s="184" customFormat="1" ht="21" customHeight="1" x14ac:dyDescent="0.3">
      <c r="B5" s="185"/>
      <c r="C5" s="186"/>
      <c r="D5" s="186"/>
      <c r="E5" s="186"/>
      <c r="F5" s="186"/>
      <c r="G5" s="186"/>
      <c r="H5" s="186"/>
      <c r="I5" s="187"/>
      <c r="K5" s="238"/>
    </row>
    <row r="6" spans="2:11" s="188" customFormat="1" ht="24" customHeight="1" x14ac:dyDescent="0.25">
      <c r="B6" s="192"/>
      <c r="C6" s="266" t="s">
        <v>14</v>
      </c>
      <c r="D6" s="194"/>
      <c r="E6" s="194"/>
      <c r="F6" s="194"/>
      <c r="G6" s="194"/>
      <c r="H6" s="194"/>
      <c r="I6" s="195"/>
      <c r="J6" s="184"/>
    </row>
    <row r="7" spans="2:11" s="188" customFormat="1" ht="15" customHeight="1" x14ac:dyDescent="0.25">
      <c r="B7" s="185"/>
      <c r="C7" s="239"/>
      <c r="D7" s="186"/>
      <c r="E7" s="186"/>
      <c r="F7" s="186"/>
      <c r="G7" s="186"/>
      <c r="H7" s="186"/>
      <c r="I7" s="187"/>
      <c r="J7" s="184"/>
      <c r="K7" s="240"/>
    </row>
    <row r="8" spans="2:11" s="188" customFormat="1" ht="18" customHeight="1" x14ac:dyDescent="0.25">
      <c r="B8" s="185"/>
      <c r="C8" s="264" t="s">
        <v>218</v>
      </c>
      <c r="D8" s="200"/>
      <c r="E8" s="200"/>
      <c r="F8" s="186"/>
      <c r="G8" s="186"/>
      <c r="H8" s="186"/>
      <c r="I8" s="187"/>
      <c r="J8" s="184"/>
      <c r="K8" s="240"/>
    </row>
    <row r="9" spans="2:11" s="188" customFormat="1" ht="15" customHeight="1" x14ac:dyDescent="0.3">
      <c r="B9" s="185"/>
      <c r="C9" s="257"/>
      <c r="D9" s="200"/>
      <c r="E9" s="200"/>
      <c r="F9" s="186"/>
      <c r="G9" s="186"/>
      <c r="H9" s="186"/>
      <c r="I9" s="187"/>
      <c r="J9" s="184"/>
      <c r="K9" s="240"/>
    </row>
    <row r="10" spans="2:11" s="188" customFormat="1" ht="15" customHeight="1" x14ac:dyDescent="0.3">
      <c r="B10" s="185"/>
      <c r="C10" s="200" t="s">
        <v>205</v>
      </c>
      <c r="D10" s="200"/>
      <c r="E10" s="186"/>
      <c r="F10" s="267"/>
      <c r="G10" s="186"/>
      <c r="H10" s="204" t="str">
        <f>'Speech Privacy'!J19</f>
        <v>N/A</v>
      </c>
      <c r="I10" s="187"/>
      <c r="K10" s="241"/>
    </row>
    <row r="11" spans="2:11" s="188" customFormat="1" ht="15" customHeight="1" x14ac:dyDescent="0.25">
      <c r="B11" s="185"/>
      <c r="C11" s="242"/>
      <c r="D11" s="242"/>
      <c r="E11" s="186"/>
      <c r="F11" s="243"/>
      <c r="G11" s="186"/>
      <c r="H11" s="243"/>
      <c r="I11" s="187"/>
      <c r="K11" s="244"/>
    </row>
    <row r="12" spans="2:11" s="188" customFormat="1" ht="22.5" customHeight="1" x14ac:dyDescent="0.25">
      <c r="B12" s="185"/>
      <c r="C12" s="268" t="s">
        <v>230</v>
      </c>
      <c r="D12" s="197"/>
      <c r="E12" s="197"/>
      <c r="F12" s="198"/>
      <c r="G12" s="198"/>
      <c r="H12" s="198"/>
      <c r="I12" s="187"/>
      <c r="J12" s="184"/>
      <c r="K12" s="244"/>
    </row>
    <row r="13" spans="2:11" s="188" customFormat="1" ht="15" customHeight="1" x14ac:dyDescent="0.3">
      <c r="B13" s="185"/>
      <c r="C13" s="257"/>
      <c r="D13" s="200"/>
      <c r="E13" s="200"/>
      <c r="F13" s="186"/>
      <c r="G13" s="186"/>
      <c r="H13" s="186"/>
      <c r="I13" s="187"/>
      <c r="J13" s="184"/>
      <c r="K13" s="249"/>
    </row>
    <row r="14" spans="2:11" s="188" customFormat="1" ht="15" customHeight="1" x14ac:dyDescent="0.3">
      <c r="B14" s="185"/>
      <c r="C14" s="200" t="s">
        <v>124</v>
      </c>
      <c r="D14" s="186"/>
      <c r="E14" s="247"/>
      <c r="F14" s="186"/>
      <c r="G14" s="186"/>
      <c r="H14" s="396" t="str">
        <f>'Sound Transmission (SCH, HC)'!J17</f>
        <v>No</v>
      </c>
      <c r="I14" s="187"/>
      <c r="K14" s="248"/>
    </row>
    <row r="15" spans="2:11" s="188" customFormat="1" ht="15" customHeight="1" x14ac:dyDescent="0.3">
      <c r="B15" s="185"/>
      <c r="C15" s="242"/>
      <c r="D15" s="242"/>
      <c r="E15" s="186"/>
      <c r="F15" s="243"/>
      <c r="G15" s="186"/>
      <c r="H15" s="243"/>
      <c r="I15" s="187"/>
      <c r="K15" s="269"/>
    </row>
    <row r="16" spans="2:11" s="188" customFormat="1" ht="22.5" customHeight="1" x14ac:dyDescent="0.25">
      <c r="B16" s="185"/>
      <c r="C16" s="268" t="s">
        <v>213</v>
      </c>
      <c r="D16" s="197"/>
      <c r="E16" s="197"/>
      <c r="F16" s="198"/>
      <c r="G16" s="198"/>
      <c r="H16" s="198"/>
      <c r="I16" s="187"/>
      <c r="J16" s="184"/>
      <c r="K16" s="269"/>
    </row>
    <row r="17" spans="2:11" s="188" customFormat="1" ht="15" customHeight="1" x14ac:dyDescent="0.3">
      <c r="B17" s="185"/>
      <c r="C17" s="257"/>
      <c r="D17" s="200"/>
      <c r="E17" s="200"/>
      <c r="F17" s="186"/>
      <c r="G17" s="186"/>
      <c r="H17" s="186"/>
      <c r="I17" s="187"/>
      <c r="J17" s="184"/>
      <c r="K17" s="269"/>
    </row>
    <row r="18" spans="2:11" s="188" customFormat="1" ht="15" customHeight="1" x14ac:dyDescent="0.3">
      <c r="B18" s="185"/>
      <c r="C18" s="617" t="s">
        <v>78</v>
      </c>
      <c r="D18" s="617"/>
      <c r="E18" s="617"/>
      <c r="F18" s="617"/>
      <c r="G18" s="186"/>
      <c r="H18" s="204" t="str">
        <f>'Background Noise'!H18</f>
        <v>N/A</v>
      </c>
      <c r="I18" s="187"/>
      <c r="K18" s="241"/>
    </row>
    <row r="19" spans="2:11" s="188" customFormat="1" ht="21.75" customHeight="1" x14ac:dyDescent="0.3">
      <c r="B19" s="185"/>
      <c r="C19" s="242"/>
      <c r="D19" s="243"/>
      <c r="E19" s="186"/>
      <c r="F19" s="243"/>
      <c r="G19" s="186"/>
      <c r="H19" s="243"/>
      <c r="I19" s="187"/>
      <c r="K19" s="269"/>
    </row>
    <row r="20" spans="2:11" s="188" customFormat="1" ht="24" customHeight="1" x14ac:dyDescent="0.25">
      <c r="B20" s="192"/>
      <c r="C20" s="266" t="s">
        <v>15</v>
      </c>
      <c r="D20" s="194"/>
      <c r="E20" s="194"/>
      <c r="F20" s="194"/>
      <c r="G20" s="194"/>
      <c r="H20" s="194"/>
      <c r="I20" s="195"/>
      <c r="J20" s="245"/>
      <c r="K20" s="245"/>
    </row>
    <row r="21" spans="2:11" s="188" customFormat="1" ht="15" customHeight="1" x14ac:dyDescent="0.25">
      <c r="B21" s="185"/>
      <c r="C21" s="186"/>
      <c r="D21" s="186"/>
      <c r="E21" s="186"/>
      <c r="F21" s="186"/>
      <c r="G21" s="186"/>
      <c r="H21" s="186"/>
      <c r="I21" s="187"/>
      <c r="J21" s="245"/>
      <c r="K21" s="246"/>
    </row>
    <row r="22" spans="2:11" s="188" customFormat="1" ht="18" customHeight="1" x14ac:dyDescent="0.25">
      <c r="B22" s="185"/>
      <c r="C22" s="264" t="s">
        <v>231</v>
      </c>
      <c r="D22" s="200"/>
      <c r="E22" s="200"/>
      <c r="F22" s="186"/>
      <c r="G22" s="186"/>
      <c r="H22" s="186"/>
      <c r="I22" s="187"/>
      <c r="J22" s="184"/>
      <c r="K22" s="240"/>
    </row>
    <row r="23" spans="2:11" s="188" customFormat="1" ht="15" customHeight="1" x14ac:dyDescent="0.3">
      <c r="B23" s="185"/>
      <c r="C23" s="257"/>
      <c r="D23" s="200"/>
      <c r="E23" s="200"/>
      <c r="F23" s="186"/>
      <c r="G23" s="186"/>
      <c r="H23" s="186"/>
      <c r="I23" s="187"/>
      <c r="J23" s="184"/>
      <c r="K23" s="240"/>
    </row>
    <row r="24" spans="2:11" s="188" customFormat="1" ht="15" customHeight="1" x14ac:dyDescent="0.3">
      <c r="B24" s="185"/>
      <c r="C24" s="200" t="s">
        <v>206</v>
      </c>
      <c r="D24" s="186"/>
      <c r="E24" s="247"/>
      <c r="F24" s="186"/>
      <c r="G24" s="186"/>
      <c r="H24" s="203" t="str">
        <f>IF(COUNTIF('Acoustical Finishes'!24:24,"No"),"No",IF(COUNTIF('Acoustical Finishes'!24:24,"Yes"),"Yes","N/A"))</f>
        <v>N/A</v>
      </c>
      <c r="I24" s="187"/>
      <c r="K24" s="248"/>
    </row>
    <row r="25" spans="2:11" s="188" customFormat="1" ht="21" customHeight="1" x14ac:dyDescent="0.25">
      <c r="B25" s="250"/>
      <c r="C25" s="251"/>
      <c r="D25" s="252"/>
      <c r="E25" s="252"/>
      <c r="F25" s="252"/>
      <c r="G25" s="251"/>
      <c r="H25" s="251"/>
      <c r="I25" s="253"/>
      <c r="J25" s="245"/>
      <c r="K25" s="249"/>
    </row>
    <row r="26" spans="2:11" x14ac:dyDescent="0.25">
      <c r="B26" s="254"/>
      <c r="C26" s="254"/>
      <c r="D26" s="254"/>
      <c r="E26" s="254"/>
      <c r="F26" s="254"/>
      <c r="G26" s="254"/>
      <c r="H26" s="254"/>
      <c r="I26" s="254"/>
    </row>
    <row r="27" spans="2:11" x14ac:dyDescent="0.25">
      <c r="B27" s="254"/>
      <c r="C27" s="254"/>
      <c r="D27" s="254"/>
      <c r="E27" s="254"/>
      <c r="F27" s="254"/>
      <c r="G27" s="254"/>
      <c r="H27" s="254"/>
      <c r="I27" s="254"/>
    </row>
    <row r="28" spans="2:11" x14ac:dyDescent="0.25">
      <c r="B28" s="254"/>
      <c r="C28" s="254"/>
      <c r="D28" s="254"/>
      <c r="E28" s="254"/>
      <c r="F28" s="254"/>
      <c r="G28" s="254"/>
      <c r="H28" s="254"/>
      <c r="I28" s="254"/>
    </row>
    <row r="29" spans="2:11" x14ac:dyDescent="0.25">
      <c r="B29" s="254"/>
      <c r="C29" s="254"/>
      <c r="D29" s="254"/>
      <c r="E29" s="254"/>
      <c r="F29" s="254"/>
      <c r="G29" s="254"/>
      <c r="H29" s="254"/>
      <c r="I29" s="254"/>
    </row>
  </sheetData>
  <sheetProtection algorithmName="SHA-512" hashValue="s3VMYRYyKlpT5rPSdyQJgA8l9VybkN1J63/Ti64bK8AMaN/egOzL8Z32Sh90b5az4jq4I0NyFyWmB0d/VPb8Tg==" saltValue="frTO74gBoBcnmF+cjGyxcQ==" spinCount="100000" sheet="1" objects="1" scenarios="1"/>
  <mergeCells count="1">
    <mergeCell ref="C18:F18"/>
  </mergeCells>
  <pageMargins left="0.7" right="0.7" top="0.75" bottom="0.75" header="0.3" footer="0.3"/>
  <pageSetup orientation="portrait" horizontalDpi="4294967292" verticalDpi="429496729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5A613617A7C5B46826CF6D217F037D7" ma:contentTypeVersion="17" ma:contentTypeDescription="Create a new document." ma:contentTypeScope="" ma:versionID="e999bd87669cd8477f7eb10dc20f5d1a">
  <xsd:schema xmlns:xsd="http://www.w3.org/2001/XMLSchema" xmlns:xs="http://www.w3.org/2001/XMLSchema" xmlns:p="http://schemas.microsoft.com/office/2006/metadata/properties" xmlns:ns1="http://schemas.microsoft.com/sharepoint/v3" xmlns:ns3="ce537f1a-68b8-4212-8072-4597f22b4385" xmlns:ns4="ba895b08-f796-4204-acce-b11d769937f4" targetNamespace="http://schemas.microsoft.com/office/2006/metadata/properties" ma:root="true" ma:fieldsID="f67d12b2bba6bf1c9605a5abf410a527" ns1:_="" ns3:_="" ns4:_="">
    <xsd:import namespace="http://schemas.microsoft.com/sharepoint/v3"/>
    <xsd:import namespace="ce537f1a-68b8-4212-8072-4597f22b4385"/>
    <xsd:import namespace="ba895b08-f796-4204-acce-b11d769937f4"/>
    <xsd:element name="properties">
      <xsd:complexType>
        <xsd:sequence>
          <xsd:element name="documentManagement">
            <xsd:complexType>
              <xsd:all>
                <xsd:element ref="ns3:SharedWithUsers" minOccurs="0"/>
                <xsd:element ref="ns3:SharedWithDetails" minOccurs="0"/>
                <xsd:element ref="ns3:SharingHintHash" minOccurs="0"/>
                <xsd:element ref="ns3:LastSharedByUser" minOccurs="0"/>
                <xsd:element ref="ns3:LastSharedByTime" minOccurs="0"/>
                <xsd:element ref="ns4:MediaServiceMetadata" minOccurs="0"/>
                <xsd:element ref="ns4:MediaServiceFastMetadata" minOccurs="0"/>
                <xsd:element ref="ns4:MediaServiceEventHashCode" minOccurs="0"/>
                <xsd:element ref="ns4:MediaServiceGenerationTime" minOccurs="0"/>
                <xsd:element ref="ns4:MediaServiceDateTaken" minOccurs="0"/>
                <xsd:element ref="ns4:MediaServiceAutoTags" minOccurs="0"/>
                <xsd:element ref="ns4:MediaServiceOCR" minOccurs="0"/>
                <xsd:element ref="ns4:MediaServiceLocation" minOccurs="0"/>
                <xsd:element ref="ns1:_ip_UnifiedCompliancePolicyProperties" minOccurs="0"/>
                <xsd:element ref="ns1:_ip_UnifiedCompliancePolicyUIAc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e537f1a-68b8-4212-8072-4597f22b4385"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internalName="SharingHintHash" ma:readOnly="true">
      <xsd:simpleType>
        <xsd:restriction base="dms:Text"/>
      </xsd:simpleType>
    </xsd:element>
    <xsd:element name="LastSharedByUser" ma:index="11" nillable="true" ma:displayName="Last Shared By User" ma:description="" ma:internalName="LastSharedByUser" ma:readOnly="true">
      <xsd:simpleType>
        <xsd:restriction base="dms:Note">
          <xsd:maxLength value="255"/>
        </xsd:restriction>
      </xsd:simpleType>
    </xsd:element>
    <xsd:element name="LastSharedByTime" ma:index="12"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a895b08-f796-4204-acce-b11d769937f4"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ServiceAutoKeyPoints" ma:index="23" nillable="true" ma:displayName="MediaServiceAutoKeyPoints" ma:hidden="true" ma:internalName="MediaServiceAutoKeyPoints" ma:readOnly="true">
      <xsd:simpleType>
        <xsd:restriction base="dms:Note"/>
      </xsd:simpleType>
    </xsd:element>
    <xsd:element name="MediaServiceKeyPoints" ma:index="24"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710DC503-7B63-430D-B4AD-4F0A7E3E03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e537f1a-68b8-4212-8072-4597f22b4385"/>
    <ds:schemaRef ds:uri="ba895b08-f796-4204-acce-b11d769937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D1A73A-4B52-4170-A7B5-1F069A87CFC1}">
  <ds:schemaRefs>
    <ds:schemaRef ds:uri="http://schemas.microsoft.com/sharepoint/v3/contenttype/forms"/>
  </ds:schemaRefs>
</ds:datastoreItem>
</file>

<file path=customXml/itemProps3.xml><?xml version="1.0" encoding="utf-8"?>
<ds:datastoreItem xmlns:ds="http://schemas.openxmlformats.org/officeDocument/2006/customXml" ds:itemID="{3297AA1A-42FB-4EDE-87B2-FAF03087FC30}">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15</vt:i4>
      </vt:variant>
    </vt:vector>
  </HeadingPairs>
  <TitlesOfParts>
    <vt:vector size="27" baseType="lpstr">
      <vt:lpstr>Instructions</vt:lpstr>
      <vt:lpstr>Assumptions</vt:lpstr>
      <vt:lpstr>Background Noise</vt:lpstr>
      <vt:lpstr>Sound Transmission</vt:lpstr>
      <vt:lpstr>Sound Transmission (SCH, HC)</vt:lpstr>
      <vt:lpstr>Reverberation Time</vt:lpstr>
      <vt:lpstr>Noise Reduction Coefficient</vt:lpstr>
      <vt:lpstr>Speech Privacy</vt:lpstr>
      <vt:lpstr>Acoustical Finishes</vt:lpstr>
      <vt:lpstr>Summary D+C</vt:lpstr>
      <vt:lpstr>Summary SCH</vt:lpstr>
      <vt:lpstr>Summary HC</vt:lpstr>
      <vt:lpstr>Acoustics</vt:lpstr>
      <vt:lpstr>AFAnchor</vt:lpstr>
      <vt:lpstr>BackgroundNoise</vt:lpstr>
      <vt:lpstr>Enclosed</vt:lpstr>
      <vt:lpstr>NRCAnchor</vt:lpstr>
      <vt:lpstr>Open</vt:lpstr>
      <vt:lpstr>RatingMethod</vt:lpstr>
      <vt:lpstr>ReverbAnchor</vt:lpstr>
      <vt:lpstr>ReverbTime</vt:lpstr>
      <vt:lpstr>SoundType</vt:lpstr>
      <vt:lpstr>STlist</vt:lpstr>
      <vt:lpstr>STstart</vt:lpstr>
      <vt:lpstr>TemplateAF</vt:lpstr>
      <vt:lpstr>TemplateNRC</vt:lpstr>
      <vt:lpstr>TemplateReverb</vt:lpstr>
    </vt:vector>
  </TitlesOfParts>
  <Company>USGBC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USGBC</dc:creator>
  <cp:lastModifiedBy>Batya Metalitz</cp:lastModifiedBy>
  <cp:lastPrinted>2012-03-12T03:18:42Z</cp:lastPrinted>
  <dcterms:created xsi:type="dcterms:W3CDTF">2010-10-28T13:36:25Z</dcterms:created>
  <dcterms:modified xsi:type="dcterms:W3CDTF">2019-11-12T19:37:09Z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0x01010025A613617A7C5B46826CF6D217F037D7</vt:lpwstr>
  </property>
</Properties>
</file>